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1355" windowHeight="8445" activeTab="2"/>
  </bookViews>
  <sheets>
    <sheet name="CIS" sheetId="1" r:id="rId1"/>
    <sheet name="CBS" sheetId="2" r:id="rId2"/>
    <sheet name="CCFS" sheetId="3" r:id="rId3"/>
    <sheet name="SCE" sheetId="4" r:id="rId4"/>
  </sheets>
  <externalReferences>
    <externalReference r:id="rId7"/>
    <externalReference r:id="rId8"/>
    <externalReference r:id="rId9"/>
  </externalReferences>
  <definedNames>
    <definedName name="\a">'[2]FA-LISTING'!#REF!</definedName>
    <definedName name="\p">'[2]FA-LISTING'!#REF!</definedName>
    <definedName name="BLDG">'[2]FA-LISTING'!#REF!</definedName>
    <definedName name="BLDGIMP">'[2]FA-LISTING'!#REF!</definedName>
    <definedName name="BLDGREV">'[2]FA-LISTING'!#REF!</definedName>
    <definedName name="COMP">'[2]FA-LISTING'!#REF!</definedName>
    <definedName name="FF">'[2]FA-LISTING'!#REF!</definedName>
    <definedName name="FORK">'[2]FA-LISTING'!#REF!</definedName>
    <definedName name="INTRES">#REF!</definedName>
    <definedName name="LANDIMP">'[2]FA-LISTING'!#REF!</definedName>
    <definedName name="LANDREV">'[2]FA-LISTING'!#REF!</definedName>
    <definedName name="MV">'[2]FA-LISTING'!#REF!</definedName>
    <definedName name="OE">'[2]FA-LISTING'!#REF!</definedName>
    <definedName name="P_M">'[2]FA-LISTING'!#REF!</definedName>
    <definedName name="Print_Area_MI">#REF!</definedName>
  </definedNames>
  <calcPr fullCalcOnLoad="1"/>
</workbook>
</file>

<file path=xl/comments4.xml><?xml version="1.0" encoding="utf-8"?>
<comments xmlns="http://schemas.openxmlformats.org/spreadsheetml/2006/main">
  <authors>
    <author>THE</author>
  </authors>
  <commentList>
    <comment ref="P18" authorId="0">
      <text>
        <r>
          <rPr>
            <sz val="8"/>
            <rFont val="Tahoma"/>
            <family val="0"/>
          </rPr>
          <t xml:space="preserve">MI's share of movement in Exchange Fluctuation Reserve
</t>
        </r>
      </text>
    </comment>
    <comment ref="P20" authorId="0">
      <text>
        <r>
          <rPr>
            <b/>
            <sz val="8"/>
            <rFont val="Tahoma"/>
            <family val="0"/>
          </rPr>
          <t xml:space="preserve">MI's share of profit/(loss)
</t>
        </r>
      </text>
    </comment>
  </commentList>
</comments>
</file>

<file path=xl/sharedStrings.xml><?xml version="1.0" encoding="utf-8"?>
<sst xmlns="http://schemas.openxmlformats.org/spreadsheetml/2006/main" count="158" uniqueCount="117">
  <si>
    <t>TONG HERR RESOURCES BERHAD</t>
  </si>
  <si>
    <t>(Company No.432139-W)</t>
  </si>
  <si>
    <t>(Incorporated in Malaysia)</t>
  </si>
  <si>
    <t>AND ITS SUBSIDIARY COMPANIES</t>
  </si>
  <si>
    <t>UNAUDITED CONDENSED CONSOLIDATED BALANCE SHEET AS AT 31 DECEMBER 2006</t>
  </si>
  <si>
    <t>(Unaudited)</t>
  </si>
  <si>
    <t>(Audited)</t>
  </si>
  <si>
    <t>2006</t>
  </si>
  <si>
    <t>2005</t>
  </si>
  <si>
    <t>RM'000</t>
  </si>
  <si>
    <t>ASSETS</t>
  </si>
  <si>
    <t>Non-current assets</t>
  </si>
  <si>
    <t>Property, plant and equipment</t>
  </si>
  <si>
    <t>Current assets</t>
  </si>
  <si>
    <t>Inventories</t>
  </si>
  <si>
    <t>Trade receivables</t>
  </si>
  <si>
    <t>Other receivables</t>
  </si>
  <si>
    <t>Cash and bank balances</t>
  </si>
  <si>
    <t>TOTAL ASSETS</t>
  </si>
  <si>
    <t>EQUITY AND LIABILITIES</t>
  </si>
  <si>
    <t>Equity attributable to equity holders of the parent</t>
  </si>
  <si>
    <t>Share capital</t>
  </si>
  <si>
    <t>Share premium</t>
  </si>
  <si>
    <t>Treasury shares</t>
  </si>
  <si>
    <t>Other reserves</t>
  </si>
  <si>
    <t>Retained earnings</t>
  </si>
  <si>
    <t>Minority interest</t>
  </si>
  <si>
    <t>Total equity</t>
  </si>
  <si>
    <t>Non-current liabilities</t>
  </si>
  <si>
    <t>Deferred tax liabilities</t>
  </si>
  <si>
    <t>Current Liabilities</t>
  </si>
  <si>
    <t>Borrowings</t>
  </si>
  <si>
    <t>Trade payables</t>
  </si>
  <si>
    <t>Other payables</t>
  </si>
  <si>
    <t>Current tax payable</t>
  </si>
  <si>
    <t>Total liabilities</t>
  </si>
  <si>
    <t>TOTAL EQUITY AND LIABILITIES</t>
  </si>
  <si>
    <t>(The condensed consolidated income statements should be read in conjunction with the audited financial statement for the year ended 31 December 2005 and the accompanying explanatory notes attached to the interim financial statements</t>
  </si>
  <si>
    <t xml:space="preserve">UNAUDITED CONDENSED CONSOLIDATED INCOME STATEMENTS </t>
  </si>
  <si>
    <t>INDIVIDUAL QUARTER</t>
  </si>
  <si>
    <t>CUMULATIVE QUARTER</t>
  </si>
  <si>
    <t>Quarter Ended</t>
  </si>
  <si>
    <t>Year ended</t>
  </si>
  <si>
    <t>31-12-06</t>
  </si>
  <si>
    <t>31-12-05</t>
  </si>
  <si>
    <t>Continuing Operations</t>
  </si>
  <si>
    <t>Revenue</t>
  </si>
  <si>
    <t>Cost of Sales</t>
  </si>
  <si>
    <t>Gross Profit</t>
  </si>
  <si>
    <t>Other income</t>
  </si>
  <si>
    <t>Administrative expenses</t>
  </si>
  <si>
    <t>Selling and marketing expenses</t>
  </si>
  <si>
    <t>Finance costs</t>
  </si>
  <si>
    <t>Profit Before Tax</t>
  </si>
  <si>
    <t>Income tax expenses</t>
  </si>
  <si>
    <t>Profit For The Period</t>
  </si>
  <si>
    <t>Attributable to:</t>
  </si>
  <si>
    <t xml:space="preserve">     Equity holder of the parent</t>
  </si>
  <si>
    <t xml:space="preserve">     Minority interest</t>
  </si>
  <si>
    <t>Earnings per share attributable</t>
  </si>
  <si>
    <t xml:space="preserve">     to equity holders of the parent:</t>
  </si>
  <si>
    <t>Basic, for profit for the period (sen)</t>
  </si>
  <si>
    <t>Diluted, for profit for the period (sen)</t>
  </si>
  <si>
    <t>AND ITS SUBSIDIARY COMPANY</t>
  </si>
  <si>
    <t>CONDENSED CONSOLIDATED CASH FLOW STATEMENT</t>
  </si>
  <si>
    <t>FOR THE YEAR ENDED 31 DECEMBER 2006</t>
  </si>
  <si>
    <t>12 months</t>
  </si>
  <si>
    <t>ended 31 December</t>
  </si>
  <si>
    <t>Net cash from operating activities</t>
  </si>
  <si>
    <t>Net cash used in investing activities</t>
  </si>
  <si>
    <t>Net cash generated from financing activities</t>
  </si>
  <si>
    <t>Net increase in cash and cash equivalents</t>
  </si>
  <si>
    <t>Effect of exchange rate changes</t>
  </si>
  <si>
    <t>Cash and cash equivalents at beginning of financial period</t>
  </si>
  <si>
    <t>Cash and cash equivalents at end of financial period</t>
  </si>
  <si>
    <t>Cash and cash equivalents at end of financial period comprise the following:</t>
  </si>
  <si>
    <t xml:space="preserve">As at </t>
  </si>
  <si>
    <t>As at</t>
  </si>
  <si>
    <t>31 December 2006</t>
  </si>
  <si>
    <t>31 December 2005</t>
  </si>
  <si>
    <t>CONDENSED CONSOLIDATED STATEMENTS OF CHANGES IN EQUITY</t>
  </si>
  <si>
    <t>Minority</t>
  </si>
  <si>
    <t xml:space="preserve">Total </t>
  </si>
  <si>
    <t>&lt;----------------------------------Attributable to Equity Holders of the Parent--------------------------------&gt;</t>
  </si>
  <si>
    <t>Interest</t>
  </si>
  <si>
    <t>Equity</t>
  </si>
  <si>
    <t>&lt;-----------------------Non-Distributable----------------------&gt;</t>
  </si>
  <si>
    <t>Distributable</t>
  </si>
  <si>
    <t xml:space="preserve">Share   </t>
  </si>
  <si>
    <t>Share</t>
  </si>
  <si>
    <t>Treasury</t>
  </si>
  <si>
    <t>Other</t>
  </si>
  <si>
    <t>Held for</t>
  </si>
  <si>
    <t xml:space="preserve">Retained </t>
  </si>
  <si>
    <t>Capital</t>
  </si>
  <si>
    <t>Premium</t>
  </si>
  <si>
    <t>Shares</t>
  </si>
  <si>
    <t>Reserves</t>
  </si>
  <si>
    <t>Sale</t>
  </si>
  <si>
    <t>Earnings</t>
  </si>
  <si>
    <t>Total</t>
  </si>
  <si>
    <t>(RM'000)</t>
  </si>
  <si>
    <t>At 1 January 2006</t>
  </si>
  <si>
    <t>Foreign currency translation</t>
  </si>
  <si>
    <t>Profit for the period</t>
  </si>
  <si>
    <t>Total recognised income and expense for the period</t>
  </si>
  <si>
    <t>Issue of ordinary shares pursuant to ESOS</t>
  </si>
  <si>
    <t>Payment of dividend</t>
  </si>
  <si>
    <t>Purchase of treasury shares</t>
  </si>
  <si>
    <t>At 31 December 2006</t>
  </si>
  <si>
    <t>At 1 January 2005</t>
  </si>
  <si>
    <t>Minority Interest's contribution of capital</t>
  </si>
  <si>
    <t>At 31 December 2005</t>
  </si>
  <si>
    <t xml:space="preserve">(The Condensed Consolidated Statements of Changes in Equity should be read in conjunction with the </t>
  </si>
  <si>
    <t>Annual Financial Report for the year ended 31st December 2005)</t>
  </si>
  <si>
    <t>For the Year Ended 31 December 2006</t>
  </si>
  <si>
    <t>Bank overdrafts</t>
  </si>
</sst>
</file>

<file path=xl/styles.xml><?xml version="1.0" encoding="utf-8"?>
<styleSheet xmlns="http://schemas.openxmlformats.org/spreadsheetml/2006/main">
  <numFmts count="54">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 #,##0_-;_-* &quot;-&quot;_-;_-@_-"/>
    <numFmt numFmtId="171" formatCode="_-* #,##0.00_-;\-* #,##0.00_-;_-* &quot;-&quot;??_-;_-@_-"/>
    <numFmt numFmtId="172" formatCode="_-&quot;£&quot;* #,##0_-;\-&quot;£&quot;* #,##0_-;_-&quot;£&quot;* &quot;-&quot;_-;_-@_-"/>
    <numFmt numFmtId="173" formatCode="_-&quot;£&quot;* #,##0.00_-;\-&quot;£&quot;* #,##0.00_-;_-&quot;£&quot;* &quot;-&quot;??_-;_-@_-"/>
    <numFmt numFmtId="174" formatCode="_-* #,##0_-;\-* #,##0_-;_-* &quot;-&quot;??_-;_-@_-"/>
    <numFmt numFmtId="175" formatCode="_(* #,##0_);_(* \(#,##0\);_(* &quot;-&quot;??_);_(@_)"/>
    <numFmt numFmtId="176" formatCode="_(* #,##0.0000_);_(* \(#,##0.0000\);_(* &quot;-&quot;??_);_(@_)"/>
    <numFmt numFmtId="177" formatCode="#,##0.000000_);\(#,##0.000000\)"/>
    <numFmt numFmtId="178" formatCode="_-* #,##0.000000_-;\-* #,##0.000000_-;_-* &quot;-&quot;??_-;_-@_-"/>
    <numFmt numFmtId="179" formatCode="_-* #,##0.0000_-;\-* #,##0.0000_-;_-* &quot;-&quot;??_-;_-@_-"/>
    <numFmt numFmtId="180" formatCode="_-&quot;$&quot;* #,##0.00_-;\-&quot;$&quot;* #,##0.00_-;_-&quot;$&quot;* &quot;-&quot;??_-;_-@_-"/>
    <numFmt numFmtId="181" formatCode="_(* #,##0.000000_);_(* \(#,##0.000000\);_(* &quot;-&quot;??_);_(@_)"/>
    <numFmt numFmtId="182" formatCode="#,##0_);[Red]\(#,##0_);&quot;-&quot;"/>
    <numFmt numFmtId="183" formatCode="0.00_)"/>
    <numFmt numFmtId="184" formatCode="#,##0.00_ "/>
    <numFmt numFmtId="185" formatCode="0.00_);[Red]\(0.00\)"/>
    <numFmt numFmtId="186" formatCode="mmmm\ d\,\ yyyy"/>
    <numFmt numFmtId="187" formatCode="_(&quot;$&quot;* #,##0.0000_);_(&quot;$&quot;* \(#,##0.0000\);_(&quot;$&quot;* &quot;-&quot;??_);_(@_)"/>
    <numFmt numFmtId="188" formatCode="_(&quot;N$&quot;* #,##0.00_);_(&quot;N$&quot;* \(#,##0.00\);_(&quot;N$&quot;* &quot;-&quot;??_);_(@_)"/>
    <numFmt numFmtId="189" formatCode="#,##0.0"/>
    <numFmt numFmtId="190" formatCode="mm/dd/yy"/>
    <numFmt numFmtId="191" formatCode="#,##0.00000"/>
    <numFmt numFmtId="192" formatCode="&quot;$&quot;#,##0.000_);\(&quot;$&quot;#,##0.00\)"/>
    <numFmt numFmtId="193" formatCode="&quot;$&quot;#,##0.0000_);\(&quot;$&quot;#,##0.000\)"/>
    <numFmt numFmtId="194" formatCode="&quot;¥&quot;#,##0;[Red]&quot;¥&quot;\-#,##0"/>
    <numFmt numFmtId="195" formatCode="&quot;¥&quot;#,##0;[Red]&quot;¥&quot;&quot;¥&quot;\-#,##0"/>
    <numFmt numFmtId="196" formatCode="&quot;¥&quot;#,##0.00;[Red]&quot;¥&quot;&quot;¥&quot;&quot;¥&quot;&quot;¥&quot;&quot;¥&quot;&quot;¥&quot;\-#,##0.00"/>
    <numFmt numFmtId="197" formatCode="_-* #,##0.00000_-;\-* #,##0.00000_-;_-* &quot;-&quot;??_-;_-@_-"/>
    <numFmt numFmtId="198" formatCode="_ * #,##0.00_ ;_ * \-#,##0.00_ ;_ * &quot;-&quot;??_ ;_ @_ "/>
    <numFmt numFmtId="199" formatCode="_ * #,##0.00_)_฿_ ;_ * \(#,##0.00\)_฿_ ;_ * &quot;-&quot;??_)_฿_ ;_ @_ "/>
    <numFmt numFmtId="200" formatCode="[$-409]mmmm\-yy;@"/>
    <numFmt numFmtId="201" formatCode="0_);\(0\)"/>
    <numFmt numFmtId="202" formatCode="0.0%"/>
    <numFmt numFmtId="203" formatCode="mmm\-yyyy"/>
    <numFmt numFmtId="204" formatCode="&quot;$&quot;#,##0.0_);[Red]\(&quot;$&quot;#,##0.0\)"/>
    <numFmt numFmtId="205" formatCode="_ * #,##0_ ;_ * \-#,##0_ ;_ * &quot;-&quot;_ ;_ @_ "/>
    <numFmt numFmtId="206" formatCode="#,###,###,##0.00"/>
    <numFmt numFmtId="207" formatCode="#,##0.00000_);\(#,##0.00000\)"/>
    <numFmt numFmtId="208" formatCode="[$-409]d\-mmm\-yy;@"/>
    <numFmt numFmtId="209" formatCode="_-* #,##0.0_-;\-* #,##0.0_-;_-* &quot;-&quot;??_-;_-@_-"/>
  </numFmts>
  <fonts count="33">
    <font>
      <sz val="10"/>
      <name val="Arial"/>
      <family val="0"/>
    </font>
    <font>
      <b/>
      <sz val="10"/>
      <name val="MS Sans Serif"/>
      <family val="2"/>
    </font>
    <font>
      <sz val="10"/>
      <color indexed="8"/>
      <name val="Arial"/>
      <family val="2"/>
    </font>
    <font>
      <sz val="14"/>
      <name val="CordiaUPC"/>
      <family val="1"/>
    </font>
    <font>
      <sz val="10"/>
      <name val="Helv"/>
      <family val="2"/>
    </font>
    <font>
      <sz val="12"/>
      <name val="Times New Roman"/>
      <family val="0"/>
    </font>
    <font>
      <sz val="10"/>
      <color indexed="63"/>
      <name val="MS Sans Serif"/>
      <family val="2"/>
    </font>
    <font>
      <sz val="10"/>
      <name val="MS Sans Serif"/>
      <family val="2"/>
    </font>
    <font>
      <u val="single"/>
      <sz val="10"/>
      <color indexed="36"/>
      <name val="Arial"/>
      <family val="2"/>
    </font>
    <font>
      <b/>
      <sz val="12"/>
      <color indexed="33"/>
      <name val="Times New Roman"/>
      <family val="0"/>
    </font>
    <font>
      <sz val="8"/>
      <name val="Arial"/>
      <family val="2"/>
    </font>
    <font>
      <b/>
      <sz val="12"/>
      <name val="Arial"/>
      <family val="2"/>
    </font>
    <font>
      <u val="single"/>
      <sz val="10"/>
      <color indexed="12"/>
      <name val="Arial"/>
      <family val="2"/>
    </font>
    <font>
      <sz val="10"/>
      <name val="Times New Roman"/>
      <family val="0"/>
    </font>
    <font>
      <b/>
      <i/>
      <sz val="16"/>
      <name val="Helv"/>
      <family val="2"/>
    </font>
    <font>
      <sz val="12"/>
      <name val="新細明體"/>
      <family val="1"/>
    </font>
    <font>
      <sz val="12"/>
      <color indexed="9"/>
      <name val="Arial"/>
      <family val="2"/>
    </font>
    <font>
      <i/>
      <sz val="10"/>
      <name val="MS Sans Serif"/>
      <family val="2"/>
    </font>
    <font>
      <sz val="10"/>
      <color indexed="12"/>
      <name val="Geneva"/>
      <family val="0"/>
    </font>
    <font>
      <sz val="10"/>
      <name val="Geneva"/>
      <family val="2"/>
    </font>
    <font>
      <sz val="12"/>
      <name val="ทsฒำฉ๚ล้"/>
      <family val="1"/>
    </font>
    <font>
      <sz val="14"/>
      <name val="뼻뮝"/>
      <family val="3"/>
    </font>
    <font>
      <sz val="12"/>
      <name val="뼻뮝"/>
      <family val="1"/>
    </font>
    <font>
      <sz val="12"/>
      <name val="바탕체"/>
      <family val="1"/>
    </font>
    <font>
      <sz val="10"/>
      <name val="굴림체"/>
      <family val="3"/>
    </font>
    <font>
      <u val="single"/>
      <sz val="10"/>
      <color indexed="12"/>
      <name val="MS Sans Serif"/>
      <family val="2"/>
    </font>
    <font>
      <u val="single"/>
      <sz val="10"/>
      <color indexed="14"/>
      <name val="MS Sans Serif"/>
      <family val="2"/>
    </font>
    <font>
      <i/>
      <sz val="10"/>
      <name val="Times New Roman"/>
      <family val="1"/>
    </font>
    <font>
      <b/>
      <sz val="12"/>
      <name val="Times New Roman"/>
      <family val="1"/>
    </font>
    <font>
      <sz val="12"/>
      <color indexed="10"/>
      <name val="Times New Roman"/>
      <family val="1"/>
    </font>
    <font>
      <sz val="8"/>
      <name val="Tahoma"/>
      <family val="0"/>
    </font>
    <font>
      <b/>
      <sz val="8"/>
      <name val="Tahoma"/>
      <family val="0"/>
    </font>
    <font>
      <b/>
      <sz val="8"/>
      <name val="Arial"/>
      <family val="2"/>
    </font>
  </fonts>
  <fills count="4">
    <fill>
      <patternFill/>
    </fill>
    <fill>
      <patternFill patternType="gray125"/>
    </fill>
    <fill>
      <patternFill patternType="solid">
        <fgColor indexed="27"/>
        <bgColor indexed="64"/>
      </patternFill>
    </fill>
    <fill>
      <patternFill patternType="solid">
        <fgColor indexed="9"/>
        <bgColor indexed="64"/>
      </patternFill>
    </fill>
  </fills>
  <borders count="16">
    <border>
      <left/>
      <right/>
      <top/>
      <bottom/>
      <diagonal/>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medium"/>
      <right>
        <color indexed="63"/>
      </right>
      <top style="medium"/>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1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1" fillId="0" borderId="1" applyAlignment="0" applyProtection="0"/>
    <xf numFmtId="0" fontId="2" fillId="0" borderId="0" applyFill="0" applyBorder="0" applyAlignment="0">
      <protection/>
    </xf>
    <xf numFmtId="188" fontId="3" fillId="0" borderId="0" applyFill="0" applyBorder="0" applyAlignment="0">
      <protection/>
    </xf>
    <xf numFmtId="189" fontId="3" fillId="0" borderId="0" applyFill="0" applyBorder="0" applyAlignment="0">
      <protection/>
    </xf>
    <xf numFmtId="186" fontId="3" fillId="0" borderId="0" applyFill="0" applyBorder="0" applyAlignment="0">
      <protection/>
    </xf>
    <xf numFmtId="190" fontId="3" fillId="0" borderId="0" applyFill="0" applyBorder="0" applyAlignment="0">
      <protection/>
    </xf>
    <xf numFmtId="169" fontId="4" fillId="0" borderId="0" applyFill="0" applyBorder="0" applyAlignment="0">
      <protection/>
    </xf>
    <xf numFmtId="191" fontId="3" fillId="0" borderId="0" applyFill="0" applyBorder="0" applyAlignment="0">
      <protection/>
    </xf>
    <xf numFmtId="188" fontId="3"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169" fontId="4" fillId="0" borderId="0" applyFont="0" applyFill="0" applyBorder="0" applyAlignment="0" applyProtection="0"/>
    <xf numFmtId="171" fontId="5" fillId="0" borderId="0" applyFont="0" applyFill="0" applyBorder="0" applyAlignment="0" applyProtection="0"/>
    <xf numFmtId="0" fontId="6"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88" fontId="3" fillId="0" borderId="0" applyFont="0" applyFill="0" applyBorder="0" applyAlignment="0" applyProtection="0"/>
    <xf numFmtId="0" fontId="6" fillId="0" borderId="0" applyNumberFormat="0" applyFill="0" applyBorder="0" applyAlignment="0" applyProtection="0"/>
    <xf numFmtId="0" fontId="0" fillId="0" borderId="0" applyFont="0" applyFill="0" applyBorder="0" applyAlignment="0" applyProtection="0"/>
    <xf numFmtId="14" fontId="2" fillId="0" borderId="0" applyFill="0" applyBorder="0" applyAlignment="0">
      <protection/>
    </xf>
    <xf numFmtId="15" fontId="7" fillId="0" borderId="0">
      <alignment/>
      <protection/>
    </xf>
    <xf numFmtId="205" fontId="0" fillId="0" borderId="0" applyFont="0" applyFill="0" applyBorder="0" applyAlignment="0" applyProtection="0"/>
    <xf numFmtId="198" fontId="0" fillId="0" borderId="0" applyFont="0" applyFill="0" applyBorder="0" applyAlignment="0" applyProtection="0"/>
    <xf numFmtId="169" fontId="4" fillId="0" borderId="0" applyFill="0" applyBorder="0" applyAlignment="0">
      <protection/>
    </xf>
    <xf numFmtId="188" fontId="3" fillId="0" borderId="0" applyFill="0" applyBorder="0" applyAlignment="0">
      <protection/>
    </xf>
    <xf numFmtId="169" fontId="4" fillId="0" borderId="0" applyFill="0" applyBorder="0" applyAlignment="0">
      <protection/>
    </xf>
    <xf numFmtId="191" fontId="3" fillId="0" borderId="0" applyFill="0" applyBorder="0" applyAlignment="0">
      <protection/>
    </xf>
    <xf numFmtId="188" fontId="3" fillId="0" borderId="0" applyFill="0" applyBorder="0" applyAlignment="0">
      <protection/>
    </xf>
    <xf numFmtId="2" fontId="0" fillId="0" borderId="0" applyFont="0" applyFill="0" applyBorder="0" applyAlignment="0" applyProtection="0"/>
    <xf numFmtId="0" fontId="8" fillId="0" borderId="0" applyNumberFormat="0" applyFill="0" applyBorder="0" applyAlignment="0" applyProtection="0"/>
    <xf numFmtId="37" fontId="9" fillId="2" borderId="0">
      <alignment/>
      <protection locked="0"/>
    </xf>
    <xf numFmtId="38" fontId="10" fillId="3" borderId="0" applyNumberFormat="0" applyBorder="0" applyAlignment="0" applyProtection="0"/>
    <xf numFmtId="0" fontId="11" fillId="0" borderId="2" applyNumberFormat="0" applyAlignment="0" applyProtection="0"/>
    <xf numFmtId="0" fontId="11" fillId="0" borderId="3">
      <alignment horizontal="left" vertical="center"/>
      <protection/>
    </xf>
    <xf numFmtId="0" fontId="6" fillId="0" borderId="0" applyNumberFormat="0" applyFill="0" applyBorder="0" applyAlignment="0" applyProtection="0"/>
    <xf numFmtId="0" fontId="6" fillId="0" borderId="0" applyNumberFormat="0" applyFill="0" applyBorder="0" applyAlignment="0" applyProtection="0"/>
    <xf numFmtId="0" fontId="12" fillId="0" borderId="0" applyNumberFormat="0" applyFill="0" applyBorder="0" applyAlignment="0" applyProtection="0"/>
    <xf numFmtId="204" fontId="5" fillId="2" borderId="0">
      <alignment/>
      <protection locked="0"/>
    </xf>
    <xf numFmtId="10" fontId="10" fillId="3" borderId="4" applyNumberFormat="0" applyBorder="0" applyAlignment="0" applyProtection="0"/>
    <xf numFmtId="38" fontId="5" fillId="2" borderId="0">
      <alignment/>
      <protection locked="0"/>
    </xf>
    <xf numFmtId="169" fontId="4" fillId="0" borderId="0" applyFill="0" applyBorder="0" applyAlignment="0">
      <protection/>
    </xf>
    <xf numFmtId="188" fontId="3" fillId="0" borderId="0" applyFill="0" applyBorder="0" applyAlignment="0">
      <protection/>
    </xf>
    <xf numFmtId="169" fontId="4" fillId="0" borderId="0" applyFill="0" applyBorder="0" applyAlignment="0">
      <protection/>
    </xf>
    <xf numFmtId="191" fontId="3" fillId="0" borderId="0" applyFill="0" applyBorder="0" applyAlignment="0">
      <protection/>
    </xf>
    <xf numFmtId="188" fontId="3" fillId="0" borderId="0" applyFill="0" applyBorder="0" applyAlignment="0">
      <protection/>
    </xf>
    <xf numFmtId="168" fontId="0" fillId="0" borderId="0" applyFont="0" applyFill="0" applyBorder="0" applyAlignment="0" applyProtection="0"/>
    <xf numFmtId="169" fontId="0" fillId="0" borderId="0" applyFont="0" applyFill="0" applyBorder="0" applyAlignment="0" applyProtection="0"/>
    <xf numFmtId="0" fontId="13" fillId="0" borderId="0">
      <alignment/>
      <protection/>
    </xf>
    <xf numFmtId="183" fontId="14" fillId="0" borderId="0">
      <alignment/>
      <protection/>
    </xf>
    <xf numFmtId="0" fontId="15" fillId="0" borderId="0">
      <alignment/>
      <protection/>
    </xf>
    <xf numFmtId="0" fontId="15" fillId="0" borderId="0">
      <alignment/>
      <protection/>
    </xf>
    <xf numFmtId="0" fontId="15" fillId="0" borderId="0">
      <alignment/>
      <protection/>
    </xf>
    <xf numFmtId="9" fontId="0" fillId="0" borderId="0" applyFont="0" applyFill="0" applyBorder="0" applyAlignment="0" applyProtection="0"/>
    <xf numFmtId="190" fontId="3" fillId="0" borderId="0" applyFont="0" applyFill="0" applyBorder="0" applyAlignment="0" applyProtection="0"/>
    <xf numFmtId="187" fontId="3" fillId="0" borderId="0" applyFont="0" applyFill="0" applyBorder="0" applyAlignment="0" applyProtection="0"/>
    <xf numFmtId="10" fontId="0" fillId="0" borderId="0" applyFont="0" applyFill="0" applyBorder="0" applyAlignment="0" applyProtection="0"/>
    <xf numFmtId="169" fontId="4" fillId="0" borderId="0" applyFill="0" applyBorder="0" applyAlignment="0">
      <protection/>
    </xf>
    <xf numFmtId="188" fontId="3" fillId="0" borderId="0" applyFill="0" applyBorder="0" applyAlignment="0">
      <protection/>
    </xf>
    <xf numFmtId="169" fontId="4" fillId="0" borderId="0" applyFill="0" applyBorder="0" applyAlignment="0">
      <protection/>
    </xf>
    <xf numFmtId="191" fontId="3" fillId="0" borderId="0" applyFill="0" applyBorder="0" applyAlignment="0">
      <protection/>
    </xf>
    <xf numFmtId="188" fontId="3" fillId="0" borderId="0" applyFill="0" applyBorder="0" applyAlignment="0">
      <protection/>
    </xf>
    <xf numFmtId="0" fontId="16" fillId="0" borderId="5" applyNumberFormat="0" applyBorder="0" applyAlignment="0">
      <protection/>
    </xf>
    <xf numFmtId="0" fontId="18" fillId="0" borderId="0">
      <alignment horizontal="center"/>
      <protection/>
    </xf>
    <xf numFmtId="182" fontId="19" fillId="0" borderId="0" applyFont="0" applyFill="0" applyBorder="0" applyAlignment="0" applyProtection="0"/>
    <xf numFmtId="49" fontId="2" fillId="0" borderId="0" applyFill="0" applyBorder="0" applyAlignment="0">
      <protection/>
    </xf>
    <xf numFmtId="192" fontId="3" fillId="0" borderId="0" applyFill="0" applyBorder="0" applyAlignment="0">
      <protection/>
    </xf>
    <xf numFmtId="193" fontId="3" fillId="0" borderId="0" applyFill="0" applyBorder="0" applyAlignment="0">
      <protection/>
    </xf>
    <xf numFmtId="0" fontId="6" fillId="0" borderId="0" applyNumberFormat="0" applyFill="0" applyBorder="0" applyAlignment="0" applyProtection="0"/>
    <xf numFmtId="180" fontId="20" fillId="0" borderId="0" applyFont="0" applyFill="0" applyBorder="0" applyAlignment="0" applyProtection="0"/>
    <xf numFmtId="0" fontId="7" fillId="0" borderId="0">
      <alignment/>
      <protection/>
    </xf>
    <xf numFmtId="4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0" fontId="0" fillId="0" borderId="0" applyFont="0" applyFill="0" applyBorder="0" applyAlignment="0" applyProtection="0"/>
    <xf numFmtId="0" fontId="22" fillId="0" borderId="0">
      <alignment/>
      <protection/>
    </xf>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0" fontId="23" fillId="0" borderId="0" applyFont="0" applyFill="0" applyBorder="0" applyAlignment="0" applyProtection="0"/>
    <xf numFmtId="194" fontId="23" fillId="0" borderId="0" applyFont="0" applyFill="0" applyBorder="0" applyAlignment="0" applyProtection="0"/>
    <xf numFmtId="0" fontId="24" fillId="0" borderId="0">
      <alignment/>
      <protection/>
    </xf>
    <xf numFmtId="42" fontId="0" fillId="0" borderId="0" applyFont="0" applyFill="0" applyBorder="0" applyAlignment="0" applyProtection="0"/>
    <xf numFmtId="44"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84">
    <xf numFmtId="0" fontId="0" fillId="0" borderId="0" xfId="0" applyAlignment="1">
      <alignment/>
    </xf>
    <xf numFmtId="0" fontId="5" fillId="0" borderId="0" xfId="64" applyFont="1" applyAlignment="1">
      <alignment horizontal="centerContinuous"/>
      <protection/>
    </xf>
    <xf numFmtId="0" fontId="5" fillId="0" borderId="0" xfId="64" applyFont="1">
      <alignment/>
      <protection/>
    </xf>
    <xf numFmtId="49" fontId="5" fillId="0" borderId="0" xfId="64" applyNumberFormat="1" applyFont="1" applyAlignment="1">
      <alignment horizontal="centerContinuous"/>
      <protection/>
    </xf>
    <xf numFmtId="0" fontId="27" fillId="0" borderId="0" xfId="64" applyFont="1" applyAlignment="1">
      <alignment horizontal="centerContinuous"/>
      <protection/>
    </xf>
    <xf numFmtId="0" fontId="5" fillId="0" borderId="0" xfId="64" applyFont="1" applyAlignment="1">
      <alignment horizontal="center"/>
      <protection/>
    </xf>
    <xf numFmtId="16" fontId="5" fillId="0" borderId="0" xfId="64" applyNumberFormat="1" applyFont="1" applyAlignment="1" quotePrefix="1">
      <alignment horizontal="center"/>
      <protection/>
    </xf>
    <xf numFmtId="15" fontId="5" fillId="0" borderId="0" xfId="64" applyNumberFormat="1" applyFont="1" applyAlignment="1" quotePrefix="1">
      <alignment horizontal="center"/>
      <protection/>
    </xf>
    <xf numFmtId="15" fontId="5" fillId="0" borderId="0" xfId="64" applyNumberFormat="1" applyFont="1" applyAlignment="1">
      <alignment horizontal="center"/>
      <protection/>
    </xf>
    <xf numFmtId="37" fontId="5" fillId="0" borderId="0" xfId="27" applyNumberFormat="1" applyFont="1" applyAlignment="1">
      <alignment horizontal="center"/>
    </xf>
    <xf numFmtId="0" fontId="28" fillId="0" borderId="0" xfId="64" applyFont="1">
      <alignment/>
      <protection/>
    </xf>
    <xf numFmtId="37" fontId="5" fillId="0" borderId="0" xfId="27" applyNumberFormat="1" applyFont="1" applyAlignment="1">
      <alignment/>
    </xf>
    <xf numFmtId="37" fontId="5" fillId="0" borderId="3" xfId="27" applyNumberFormat="1" applyFont="1" applyBorder="1" applyAlignment="1">
      <alignment/>
    </xf>
    <xf numFmtId="37" fontId="5" fillId="0" borderId="6" xfId="27" applyNumberFormat="1" applyFont="1" applyBorder="1" applyAlignment="1">
      <alignment/>
    </xf>
    <xf numFmtId="37" fontId="5" fillId="0" borderId="7" xfId="27" applyNumberFormat="1" applyFont="1" applyBorder="1" applyAlignment="1">
      <alignment/>
    </xf>
    <xf numFmtId="0" fontId="5" fillId="0" borderId="0" xfId="65" applyFont="1" applyAlignment="1">
      <alignment horizontal="center"/>
      <protection/>
    </xf>
    <xf numFmtId="0" fontId="5" fillId="0" borderId="0" xfId="65" applyFont="1">
      <alignment/>
      <protection/>
    </xf>
    <xf numFmtId="49" fontId="5" fillId="0" borderId="0" xfId="65" applyNumberFormat="1" applyFont="1" applyAlignment="1">
      <alignment horizontal="center"/>
      <protection/>
    </xf>
    <xf numFmtId="0" fontId="28" fillId="0" borderId="0" xfId="65" applyFont="1" applyAlignment="1">
      <alignment horizontal="center"/>
      <protection/>
    </xf>
    <xf numFmtId="0" fontId="28" fillId="0" borderId="0" xfId="65" applyFont="1" applyFill="1" applyAlignment="1">
      <alignment horizontal="center"/>
      <protection/>
    </xf>
    <xf numFmtId="16" fontId="28" fillId="0" borderId="0" xfId="65" applyNumberFormat="1" applyFont="1" applyAlignment="1">
      <alignment horizontal="center"/>
      <protection/>
    </xf>
    <xf numFmtId="16" fontId="5" fillId="0" borderId="0" xfId="65" applyNumberFormat="1" applyFont="1" applyAlignment="1" quotePrefix="1">
      <alignment horizontal="center"/>
      <protection/>
    </xf>
    <xf numFmtId="16" fontId="5" fillId="0" borderId="0" xfId="65" applyNumberFormat="1" applyFont="1" applyAlignment="1">
      <alignment horizontal="center"/>
      <protection/>
    </xf>
    <xf numFmtId="0" fontId="5" fillId="0" borderId="0" xfId="65" applyFont="1" applyAlignment="1" quotePrefix="1">
      <alignment horizontal="center"/>
      <protection/>
    </xf>
    <xf numFmtId="0" fontId="28" fillId="0" borderId="7" xfId="65" applyFont="1" applyBorder="1" applyAlignment="1">
      <alignment horizontal="center"/>
      <protection/>
    </xf>
    <xf numFmtId="0" fontId="5" fillId="0" borderId="7" xfId="65" applyFont="1" applyBorder="1" applyAlignment="1">
      <alignment horizontal="center"/>
      <protection/>
    </xf>
    <xf numFmtId="0" fontId="28" fillId="0" borderId="7" xfId="65" applyFont="1" applyFill="1" applyBorder="1" applyAlignment="1">
      <alignment horizontal="center"/>
      <protection/>
    </xf>
    <xf numFmtId="0" fontId="28" fillId="0" borderId="0" xfId="65" applyFont="1">
      <alignment/>
      <protection/>
    </xf>
    <xf numFmtId="37" fontId="5" fillId="0" borderId="0" xfId="65" applyNumberFormat="1" applyFont="1">
      <alignment/>
      <protection/>
    </xf>
    <xf numFmtId="37" fontId="29" fillId="0" borderId="0" xfId="27" applyNumberFormat="1" applyFont="1" applyAlignment="1">
      <alignment/>
    </xf>
    <xf numFmtId="37" fontId="5" fillId="0" borderId="8" xfId="27" applyNumberFormat="1" applyFont="1" applyBorder="1" applyAlignment="1">
      <alignment/>
    </xf>
    <xf numFmtId="171" fontId="5" fillId="0" borderId="9" xfId="27" applyFont="1" applyBorder="1" applyAlignment="1">
      <alignment/>
    </xf>
    <xf numFmtId="171" fontId="5" fillId="0" borderId="0" xfId="27" applyFont="1" applyAlignment="1">
      <alignment/>
    </xf>
    <xf numFmtId="0" fontId="5" fillId="0" borderId="0" xfId="65" applyFont="1" applyBorder="1" applyAlignment="1">
      <alignment horizontal="center"/>
      <protection/>
    </xf>
    <xf numFmtId="0" fontId="5" fillId="0" borderId="0" xfId="65" applyFont="1" applyBorder="1">
      <alignment/>
      <protection/>
    </xf>
    <xf numFmtId="0" fontId="5" fillId="0" borderId="0" xfId="65" applyFont="1" applyAlignment="1">
      <alignment horizontal="centerContinuous"/>
      <protection/>
    </xf>
    <xf numFmtId="15" fontId="28" fillId="0" borderId="0" xfId="65" applyNumberFormat="1" applyFont="1" applyAlignment="1">
      <alignment horizontal="center"/>
      <protection/>
    </xf>
    <xf numFmtId="15" fontId="5" fillId="0" borderId="0" xfId="65" applyNumberFormat="1" applyFont="1" applyAlignment="1">
      <alignment horizontal="center"/>
      <protection/>
    </xf>
    <xf numFmtId="174" fontId="5" fillId="0" borderId="0" xfId="27" applyNumberFormat="1" applyFont="1" applyAlignment="1">
      <alignment/>
    </xf>
    <xf numFmtId="37" fontId="5" fillId="0" borderId="7" xfId="65" applyNumberFormat="1" applyFont="1" applyBorder="1">
      <alignment/>
      <protection/>
    </xf>
    <xf numFmtId="37" fontId="5" fillId="0" borderId="0" xfId="65" applyNumberFormat="1" applyFont="1" applyBorder="1">
      <alignment/>
      <protection/>
    </xf>
    <xf numFmtId="37" fontId="5" fillId="0" borderId="6" xfId="65" applyNumberFormat="1" applyFont="1" applyBorder="1">
      <alignment/>
      <protection/>
    </xf>
    <xf numFmtId="0" fontId="29" fillId="0" borderId="0" xfId="65" applyFont="1">
      <alignment/>
      <protection/>
    </xf>
    <xf numFmtId="15" fontId="5" fillId="0" borderId="0" xfId="65" applyNumberFormat="1" applyFont="1" applyAlignment="1" quotePrefix="1">
      <alignment horizontal="center"/>
      <protection/>
    </xf>
    <xf numFmtId="174" fontId="5" fillId="0" borderId="0" xfId="27" applyNumberFormat="1" applyFont="1" applyBorder="1" applyAlignment="1">
      <alignment/>
    </xf>
    <xf numFmtId="174" fontId="5" fillId="0" borderId="6" xfId="27" applyNumberFormat="1" applyFont="1" applyBorder="1" applyAlignment="1">
      <alignment/>
    </xf>
    <xf numFmtId="0" fontId="5" fillId="0" borderId="0" xfId="66" applyFont="1" applyAlignment="1">
      <alignment horizontal="center"/>
      <protection/>
    </xf>
    <xf numFmtId="0" fontId="5" fillId="0" borderId="0" xfId="66" applyFont="1">
      <alignment/>
      <protection/>
    </xf>
    <xf numFmtId="0" fontId="5" fillId="0" borderId="0" xfId="66" applyFont="1" applyFill="1">
      <alignment/>
      <protection/>
    </xf>
    <xf numFmtId="0" fontId="5" fillId="0" borderId="0" xfId="66" applyFont="1" applyFill="1" applyAlignment="1">
      <alignment horizontal="center"/>
      <protection/>
    </xf>
    <xf numFmtId="0" fontId="5" fillId="0" borderId="7" xfId="66" applyFont="1" applyFill="1" applyBorder="1" applyAlignment="1">
      <alignment horizontal="center"/>
      <protection/>
    </xf>
    <xf numFmtId="37" fontId="5" fillId="0" borderId="0" xfId="66" applyNumberFormat="1" applyFont="1">
      <alignment/>
      <protection/>
    </xf>
    <xf numFmtId="37" fontId="5" fillId="0" borderId="0" xfId="66" applyNumberFormat="1" applyFont="1" applyFill="1">
      <alignment/>
      <protection/>
    </xf>
    <xf numFmtId="37" fontId="28" fillId="0" borderId="0" xfId="66" applyNumberFormat="1" applyFont="1">
      <alignment/>
      <protection/>
    </xf>
    <xf numFmtId="37" fontId="5" fillId="0" borderId="0" xfId="27" applyNumberFormat="1" applyFont="1" applyFill="1" applyAlignment="1">
      <alignment/>
    </xf>
    <xf numFmtId="37" fontId="5" fillId="0" borderId="0" xfId="27" applyNumberFormat="1" applyFont="1" applyFill="1" applyBorder="1" applyAlignment="1">
      <alignment horizontal="right"/>
    </xf>
    <xf numFmtId="37" fontId="5" fillId="0" borderId="10" xfId="27" applyNumberFormat="1" applyFont="1" applyFill="1" applyBorder="1" applyAlignment="1">
      <alignment/>
    </xf>
    <xf numFmtId="37" fontId="5" fillId="0" borderId="1" xfId="27" applyNumberFormat="1" applyFont="1" applyFill="1" applyBorder="1" applyAlignment="1">
      <alignment/>
    </xf>
    <xf numFmtId="37" fontId="5" fillId="0" borderId="1" xfId="66" applyNumberFormat="1" applyFont="1" applyFill="1" applyBorder="1">
      <alignment/>
      <protection/>
    </xf>
    <xf numFmtId="37" fontId="5" fillId="0" borderId="1" xfId="66" applyNumberFormat="1" applyFont="1" applyBorder="1">
      <alignment/>
      <protection/>
    </xf>
    <xf numFmtId="37" fontId="5" fillId="0" borderId="1" xfId="27" applyNumberFormat="1" applyFont="1" applyBorder="1" applyAlignment="1">
      <alignment/>
    </xf>
    <xf numFmtId="37" fontId="5" fillId="0" borderId="11" xfId="27" applyNumberFormat="1" applyFont="1" applyBorder="1" applyAlignment="1">
      <alignment/>
    </xf>
    <xf numFmtId="37" fontId="5" fillId="0" borderId="12" xfId="27" applyNumberFormat="1" applyFont="1" applyFill="1" applyBorder="1" applyAlignment="1">
      <alignment/>
    </xf>
    <xf numFmtId="37" fontId="5" fillId="0" borderId="0" xfId="27" applyNumberFormat="1" applyFont="1" applyFill="1" applyBorder="1" applyAlignment="1">
      <alignment/>
    </xf>
    <xf numFmtId="37" fontId="5" fillId="0" borderId="0" xfId="66" applyNumberFormat="1" applyFont="1" applyFill="1" applyBorder="1">
      <alignment/>
      <protection/>
    </xf>
    <xf numFmtId="37" fontId="5" fillId="0" borderId="0" xfId="66" applyNumberFormat="1" applyFont="1" applyBorder="1">
      <alignment/>
      <protection/>
    </xf>
    <xf numFmtId="37" fontId="5" fillId="0" borderId="0" xfId="27" applyNumberFormat="1" applyFont="1" applyBorder="1" applyAlignment="1">
      <alignment/>
    </xf>
    <xf numFmtId="37" fontId="5" fillId="0" borderId="13" xfId="27" applyNumberFormat="1" applyFont="1" applyBorder="1" applyAlignment="1">
      <alignment/>
    </xf>
    <xf numFmtId="37" fontId="5" fillId="0" borderId="0" xfId="27" applyNumberFormat="1" applyFont="1" applyBorder="1" applyAlignment="1">
      <alignment horizontal="right"/>
    </xf>
    <xf numFmtId="37" fontId="5" fillId="0" borderId="14" xfId="27" applyNumberFormat="1" applyFont="1" applyFill="1" applyBorder="1" applyAlignment="1">
      <alignment/>
    </xf>
    <xf numFmtId="37" fontId="5" fillId="0" borderId="7" xfId="27" applyNumberFormat="1" applyFont="1" applyFill="1" applyBorder="1" applyAlignment="1">
      <alignment/>
    </xf>
    <xf numFmtId="37" fontId="5" fillId="0" borderId="7" xfId="66" applyNumberFormat="1" applyFont="1" applyFill="1" applyBorder="1">
      <alignment/>
      <protection/>
    </xf>
    <xf numFmtId="37" fontId="5" fillId="0" borderId="7" xfId="66" applyNumberFormat="1" applyFont="1" applyBorder="1">
      <alignment/>
      <protection/>
    </xf>
    <xf numFmtId="37" fontId="5" fillId="0" borderId="15" xfId="27" applyNumberFormat="1" applyFont="1" applyBorder="1" applyAlignment="1">
      <alignment/>
    </xf>
    <xf numFmtId="37" fontId="5" fillId="0" borderId="8" xfId="27" applyNumberFormat="1" applyFont="1" applyFill="1" applyBorder="1" applyAlignment="1">
      <alignment/>
    </xf>
    <xf numFmtId="37" fontId="5" fillId="0" borderId="8" xfId="27" applyNumberFormat="1" applyFont="1" applyFill="1" applyBorder="1" applyAlignment="1">
      <alignment horizontal="right"/>
    </xf>
    <xf numFmtId="174" fontId="5" fillId="0" borderId="0" xfId="27" applyNumberFormat="1" applyFont="1" applyFill="1" applyAlignment="1">
      <alignment/>
    </xf>
    <xf numFmtId="174" fontId="5" fillId="0" borderId="0" xfId="27" applyNumberFormat="1" applyFont="1" applyFill="1" applyBorder="1" applyAlignment="1">
      <alignment/>
    </xf>
    <xf numFmtId="0" fontId="5" fillId="0" borderId="0" xfId="65" applyFont="1" applyAlignment="1">
      <alignment horizontal="justify" vertical="top" wrapText="1"/>
      <protection/>
    </xf>
    <xf numFmtId="0" fontId="5" fillId="0" borderId="0" xfId="65" applyFont="1" applyAlignment="1">
      <alignment horizontal="center"/>
      <protection/>
    </xf>
    <xf numFmtId="49" fontId="28" fillId="0" borderId="0" xfId="65" applyNumberFormat="1" applyFont="1" applyAlignment="1">
      <alignment horizontal="center"/>
      <protection/>
    </xf>
    <xf numFmtId="0" fontId="5" fillId="0" borderId="0" xfId="65" applyFont="1" applyBorder="1" applyAlignment="1">
      <alignment horizontal="center"/>
      <protection/>
    </xf>
    <xf numFmtId="0" fontId="5" fillId="0" borderId="0" xfId="66" applyFont="1" applyFill="1" applyAlignment="1">
      <alignment horizontal="center"/>
      <protection/>
    </xf>
    <xf numFmtId="0" fontId="5" fillId="0" borderId="0" xfId="66" applyFont="1" applyAlignment="1">
      <alignment horizontal="center"/>
      <protection/>
    </xf>
  </cellXfs>
  <cellStyles count="92">
    <cellStyle name="Normal" xfId="0"/>
    <cellStyle name="RowLevel_0" xfId="1"/>
    <cellStyle name="ColLevel_0" xfId="2"/>
    <cellStyle name="RowLevel_1" xfId="3"/>
    <cellStyle name="Border" xfId="15"/>
    <cellStyle name="Calc Currency (0)" xfId="16"/>
    <cellStyle name="Calc Currency (2)" xfId="17"/>
    <cellStyle name="Calc Percent (0)" xfId="18"/>
    <cellStyle name="Calc Percent (1)" xfId="19"/>
    <cellStyle name="Calc Percent (2)" xfId="20"/>
    <cellStyle name="Calc Units (0)" xfId="21"/>
    <cellStyle name="Calc Units (1)" xfId="22"/>
    <cellStyle name="Calc Units (2)" xfId="23"/>
    <cellStyle name="Comma" xfId="24"/>
    <cellStyle name="Comma [0]" xfId="25"/>
    <cellStyle name="Comma [00]" xfId="26"/>
    <cellStyle name="Comma_THR Consol 1206(160207)" xfId="27"/>
    <cellStyle name="Comma0" xfId="28"/>
    <cellStyle name="Currency" xfId="29"/>
    <cellStyle name="Currency [0]" xfId="30"/>
    <cellStyle name="Currency [00]" xfId="31"/>
    <cellStyle name="Currency0" xfId="32"/>
    <cellStyle name="Date" xfId="33"/>
    <cellStyle name="Date Short" xfId="34"/>
    <cellStyle name="Date_OUTPUT2 (2)" xfId="35"/>
    <cellStyle name="Dezimal [0]_laroux" xfId="36"/>
    <cellStyle name="Dezimal_laroux" xfId="37"/>
    <cellStyle name="Enter Currency (0)" xfId="38"/>
    <cellStyle name="Enter Currency (2)" xfId="39"/>
    <cellStyle name="Enter Units (0)" xfId="40"/>
    <cellStyle name="Enter Units (1)" xfId="41"/>
    <cellStyle name="Enter Units (2)" xfId="42"/>
    <cellStyle name="Fixed" xfId="43"/>
    <cellStyle name="Followed Hyperlink" xfId="44"/>
    <cellStyle name="Forecast" xfId="45"/>
    <cellStyle name="Grey" xfId="46"/>
    <cellStyle name="Header1" xfId="47"/>
    <cellStyle name="Header2" xfId="48"/>
    <cellStyle name="Heading 1" xfId="49"/>
    <cellStyle name="Heading 2" xfId="50"/>
    <cellStyle name="Hyperlink" xfId="51"/>
    <cellStyle name="Input" xfId="52"/>
    <cellStyle name="Input [yellow]" xfId="53"/>
    <cellStyle name="Input No" xfId="54"/>
    <cellStyle name="Link Currency (0)" xfId="55"/>
    <cellStyle name="Link Currency (2)" xfId="56"/>
    <cellStyle name="Link Units (0)" xfId="57"/>
    <cellStyle name="Link Units (1)" xfId="58"/>
    <cellStyle name="Link Units (2)" xfId="59"/>
    <cellStyle name="Monétaire [0]_PERSONAL" xfId="60"/>
    <cellStyle name="Monétaire_PERSONAL" xfId="61"/>
    <cellStyle name="New Times Roman" xfId="62"/>
    <cellStyle name="Normal - Style1" xfId="63"/>
    <cellStyle name="Normal_QtrpDec2005" xfId="64"/>
    <cellStyle name="Normal_QtrpJun2005" xfId="65"/>
    <cellStyle name="Normal_QtrpMar06" xfId="66"/>
    <cellStyle name="Percent" xfId="67"/>
    <cellStyle name="Percent [0]" xfId="68"/>
    <cellStyle name="Percent [00]" xfId="69"/>
    <cellStyle name="Percent [2]" xfId="70"/>
    <cellStyle name="PrePop Currency (0)" xfId="71"/>
    <cellStyle name="PrePop Currency (2)" xfId="72"/>
    <cellStyle name="PrePop Units (0)" xfId="73"/>
    <cellStyle name="PrePop Units (1)" xfId="74"/>
    <cellStyle name="PrePop Units (2)" xfId="75"/>
    <cellStyle name="Product" xfId="76"/>
    <cellStyle name="Shared" xfId="77"/>
    <cellStyle name="Table" xfId="78"/>
    <cellStyle name="Text Indent A" xfId="79"/>
    <cellStyle name="Text Indent B" xfId="80"/>
    <cellStyle name="Text Indent C" xfId="81"/>
    <cellStyle name="Total" xfId="82"/>
    <cellStyle name="ณfน๔_NTCณ๘ป๙ (2)" xfId="83"/>
    <cellStyle name="ปกติ_GLTB1" xfId="84"/>
    <cellStyle name="똿뗦먛귟 [0.00]_PRODUCT DETAIL Q1" xfId="85"/>
    <cellStyle name="똿뗦먛귟_PRODUCT DETAIL Q1" xfId="86"/>
    <cellStyle name="믅됞 [0.00]_PRODUCT DETAIL Q1" xfId="87"/>
    <cellStyle name="믅됞_PRODUCT DETAIL Q1" xfId="88"/>
    <cellStyle name="백분율_HOBONG" xfId="89"/>
    <cellStyle name="뷭?_BOOKSHIP" xfId="90"/>
    <cellStyle name="一般_Helaian Kerja" xfId="91"/>
    <cellStyle name="千分位[0]_Tax Computation" xfId="92"/>
    <cellStyle name="千分位_Tax Computation" xfId="93"/>
    <cellStyle name="콤마 [0]_1202" xfId="94"/>
    <cellStyle name="콤마_1202" xfId="95"/>
    <cellStyle name="통화 [0]_1202" xfId="96"/>
    <cellStyle name="통화_1202" xfId="97"/>
    <cellStyle name="표준_(정보부문)월별인원계획" xfId="98"/>
    <cellStyle name="貨幣 [0]_Helaian Kerja" xfId="99"/>
    <cellStyle name="貨幣_Helaian Kerja" xfId="100"/>
    <cellStyle name="超連結_Tax Computation" xfId="101"/>
    <cellStyle name="隨後的超連結_Tax Computation" xfId="10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orary%20Internet%20Files\Content.IE5\05MJSDAR\THR%20Consol%201206(1602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MSOffice\Excel\XL97\FA\FA3006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THR\3Q06\THR%20Consol%200906ly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COM"/>
      <sheetName val="210000"/>
      <sheetName val="160170"/>
      <sheetName val="211000"/>
      <sheetName val="ESOS"/>
      <sheetName val="WANScurrent"/>
      <sheetName val="WANScumm"/>
      <sheetName val="CBS"/>
      <sheetName val="CIS"/>
      <sheetName val="CCFS"/>
      <sheetName val="SCE"/>
      <sheetName val="SCE WPS"/>
      <sheetName val="MI WPS"/>
      <sheetName val="THR (BS)"/>
      <sheetName val="THR (IS)"/>
      <sheetName val="THR (ADJ)"/>
      <sheetName val="THF (BS)"/>
      <sheetName val="THF (IS)"/>
      <sheetName val="Journals"/>
      <sheetName val="THF (ADJ)"/>
      <sheetName val="Sch2Manu."/>
      <sheetName val="Sch2PL"/>
      <sheetName val="Sch3BS"/>
      <sheetName val="THFT (BS)"/>
      <sheetName val="THFT (IS)"/>
      <sheetName val="THFT (ADJ)"/>
      <sheetName val="CONSOL (BS)"/>
      <sheetName val="CONSOL (IS)(qtr)"/>
      <sheetName val="CONSOL ADJ"/>
      <sheetName val="CONSOL (IS)(annual)"/>
      <sheetName val="CFS"/>
      <sheetName val="CFS ADJ"/>
      <sheetName val="Rate"/>
      <sheetName val="PPE06"/>
      <sheetName val="FA06"/>
      <sheetName val="CA06 (2)"/>
      <sheetName val="TAX COM"/>
      <sheetName val="Tax bs"/>
      <sheetName val="ADDITIONS"/>
      <sheetName val="Performance"/>
      <sheetName val="Performance 2"/>
      <sheetName val="Sheet1"/>
      <sheetName val="ClientBS"/>
      <sheetName val="ClientIS"/>
      <sheetName val="Tax com (2)"/>
      <sheetName val="Deferred tax"/>
      <sheetName val="Land"/>
    </sheetNames>
    <sheetDataSet>
      <sheetData sheetId="5">
        <row r="43">
          <cell r="F43">
            <v>22.111415575546353</v>
          </cell>
        </row>
        <row r="45">
          <cell r="F45">
            <v>22.111415575546353</v>
          </cell>
        </row>
      </sheetData>
      <sheetData sheetId="6">
        <row r="43">
          <cell r="F43">
            <v>65.58098038338358</v>
          </cell>
        </row>
        <row r="45">
          <cell r="F45">
            <v>65.58098038338358</v>
          </cell>
        </row>
      </sheetData>
      <sheetData sheetId="11">
        <row r="33">
          <cell r="G33">
            <v>606948</v>
          </cell>
          <cell r="J33">
            <v>607189</v>
          </cell>
        </row>
      </sheetData>
      <sheetData sheetId="26">
        <row r="9">
          <cell r="K9">
            <v>52577838</v>
          </cell>
        </row>
        <row r="13">
          <cell r="K13">
            <v>133281010</v>
          </cell>
        </row>
        <row r="14">
          <cell r="K14">
            <v>40765657.52</v>
          </cell>
        </row>
        <row r="15">
          <cell r="K15">
            <v>2372010</v>
          </cell>
        </row>
        <row r="16">
          <cell r="K16">
            <v>9751862</v>
          </cell>
        </row>
        <row r="17">
          <cell r="K17">
            <v>235867.7</v>
          </cell>
        </row>
        <row r="18">
          <cell r="K18">
            <v>13550</v>
          </cell>
        </row>
        <row r="22">
          <cell r="K22">
            <v>91488315.81</v>
          </cell>
        </row>
        <row r="25">
          <cell r="K25">
            <v>4339393.26</v>
          </cell>
        </row>
        <row r="26">
          <cell r="K26">
            <v>992636</v>
          </cell>
        </row>
        <row r="27">
          <cell r="K27">
            <v>464519</v>
          </cell>
        </row>
        <row r="31">
          <cell r="K31">
            <v>53947021</v>
          </cell>
        </row>
        <row r="32">
          <cell r="K32">
            <v>19496510</v>
          </cell>
        </row>
        <row r="33">
          <cell r="K33">
            <v>3018579.3</v>
          </cell>
        </row>
        <row r="34">
          <cell r="K34">
            <v>4496087.449999999</v>
          </cell>
        </row>
        <row r="39">
          <cell r="K39">
            <v>84955000</v>
          </cell>
        </row>
        <row r="40">
          <cell r="K40">
            <v>13463139</v>
          </cell>
        </row>
        <row r="42">
          <cell r="K42">
            <v>-16582240</v>
          </cell>
        </row>
        <row r="43">
          <cell r="K43">
            <v>55696615.019999996</v>
          </cell>
        </row>
        <row r="44">
          <cell r="K44">
            <v>129475089.02</v>
          </cell>
        </row>
        <row r="46">
          <cell r="K46">
            <v>-19141</v>
          </cell>
        </row>
        <row r="47">
          <cell r="K47">
            <v>-125258</v>
          </cell>
        </row>
        <row r="50">
          <cell r="K50">
            <v>12995341</v>
          </cell>
        </row>
        <row r="52">
          <cell r="K52">
            <v>2987195</v>
          </cell>
        </row>
      </sheetData>
      <sheetData sheetId="27">
        <row r="8">
          <cell r="L8">
            <v>0</v>
          </cell>
        </row>
        <row r="9">
          <cell r="L9">
            <v>103703498</v>
          </cell>
        </row>
        <row r="11">
          <cell r="L11">
            <v>-72683597.6</v>
          </cell>
        </row>
        <row r="15">
          <cell r="L15">
            <v>782486.7400000002</v>
          </cell>
        </row>
        <row r="17">
          <cell r="L17">
            <v>-2636211</v>
          </cell>
        </row>
        <row r="19">
          <cell r="L19">
            <v>-1216902</v>
          </cell>
        </row>
        <row r="23">
          <cell r="L23">
            <v>-1441956.67</v>
          </cell>
        </row>
        <row r="27">
          <cell r="L27">
            <v>-6202250.449999999</v>
          </cell>
        </row>
        <row r="31">
          <cell r="L31">
            <v>-1526284</v>
          </cell>
        </row>
        <row r="64">
          <cell r="L64">
            <v>-3214809</v>
          </cell>
        </row>
      </sheetData>
      <sheetData sheetId="30">
        <row r="34">
          <cell r="K34">
            <v>-41553133.51545828</v>
          </cell>
        </row>
        <row r="42">
          <cell r="K42">
            <v>-11938778.827337334</v>
          </cell>
        </row>
        <row r="50">
          <cell r="K50">
            <v>54507464</v>
          </cell>
        </row>
        <row r="55">
          <cell r="K55">
            <v>-696715.5085439398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LISTING"/>
      <sheetName val="L&amp;B"/>
      <sheetName val="P&amp;M"/>
      <sheetName val="MV"/>
      <sheetName val="COMPUTER"/>
      <sheetName val="OE"/>
      <sheetName val="Fur"/>
      <sheetName val="F&amp;F"/>
      <sheetName val="FA"/>
      <sheetName val="KL"/>
      <sheetName val="DISPOSAL"/>
      <sheetName val="Revaluation"/>
      <sheetName val="XL4Poppy"/>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BS"/>
      <sheetName val="CIS"/>
      <sheetName val="CCFS"/>
      <sheetName val="SCE"/>
      <sheetName val="SCE WPS"/>
      <sheetName val="MI WPS"/>
      <sheetName val="CAPCOM"/>
      <sheetName val="WANScurrent"/>
      <sheetName val="WANScumm"/>
      <sheetName val="THR (BS)"/>
      <sheetName val="THR (IS)"/>
      <sheetName val="THR (ADJ)"/>
      <sheetName val="THF (BS)"/>
      <sheetName val="THF (IS)"/>
      <sheetName val="THF (ADJ)"/>
      <sheetName val="THFT (BS)"/>
      <sheetName val="THFT (IS)"/>
      <sheetName val="CONSOL (BS)"/>
      <sheetName val="CONSOL (IS)"/>
      <sheetName val="CONSOL ADJ"/>
      <sheetName val="CFS"/>
      <sheetName val="CFS ADJ"/>
      <sheetName val="Rate"/>
      <sheetName val="DTax1"/>
      <sheetName val="DTax2"/>
      <sheetName val="Performance"/>
      <sheetName val="Performance 2"/>
      <sheetName val="FA"/>
      <sheetName val="dep-detail"/>
      <sheetName val="CA06"/>
    </sheetNames>
    <sheetDataSet>
      <sheetData sheetId="1">
        <row r="18">
          <cell r="F18">
            <v>199628</v>
          </cell>
        </row>
        <row r="19">
          <cell r="F19">
            <v>-147076</v>
          </cell>
        </row>
        <row r="22">
          <cell r="F22">
            <v>3448</v>
          </cell>
        </row>
        <row r="23">
          <cell r="F23">
            <v>-2156</v>
          </cell>
        </row>
        <row r="24">
          <cell r="F24">
            <v>-2353</v>
          </cell>
        </row>
        <row r="25">
          <cell r="F25">
            <v>-910</v>
          </cell>
        </row>
        <row r="27">
          <cell r="F27">
            <v>-11974</v>
          </cell>
        </row>
        <row r="33">
          <cell r="F33">
            <v>1689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tabColor indexed="44"/>
    <pageSetUpPr fitToPage="1"/>
  </sheetPr>
  <dimension ref="A1:I47"/>
  <sheetViews>
    <sheetView zoomScale="75" zoomScaleNormal="75" workbookViewId="0" topLeftCell="A1">
      <selection activeCell="A8" sqref="A8:H8"/>
    </sheetView>
  </sheetViews>
  <sheetFormatPr defaultColWidth="9.140625" defaultRowHeight="12.75"/>
  <cols>
    <col min="1" max="1" width="35.00390625" style="16" customWidth="1"/>
    <col min="2" max="2" width="19.57421875" style="16" customWidth="1"/>
    <col min="3" max="3" width="2.8515625" style="16" customWidth="1"/>
    <col min="4" max="4" width="19.57421875" style="16" customWidth="1"/>
    <col min="5" max="5" width="2.8515625" style="16" customWidth="1"/>
    <col min="6" max="6" width="19.57421875" style="16" customWidth="1"/>
    <col min="7" max="7" width="3.00390625" style="16" customWidth="1"/>
    <col min="8" max="8" width="20.57421875" style="16" customWidth="1"/>
    <col min="9" max="9" width="11.00390625" style="16" customWidth="1"/>
    <col min="10" max="16384" width="10.28125" style="16" customWidth="1"/>
  </cols>
  <sheetData>
    <row r="1" spans="1:8" ht="15.75">
      <c r="A1" s="79" t="s">
        <v>0</v>
      </c>
      <c r="B1" s="79"/>
      <c r="C1" s="79"/>
      <c r="D1" s="79"/>
      <c r="E1" s="79"/>
      <c r="F1" s="79"/>
      <c r="G1" s="79"/>
      <c r="H1" s="79"/>
    </row>
    <row r="2" spans="1:8" ht="15.75">
      <c r="A2" s="79" t="s">
        <v>1</v>
      </c>
      <c r="B2" s="79"/>
      <c r="C2" s="79"/>
      <c r="D2" s="79"/>
      <c r="E2" s="79"/>
      <c r="F2" s="79"/>
      <c r="G2" s="79"/>
      <c r="H2" s="79"/>
    </row>
    <row r="3" spans="1:8" ht="15.75">
      <c r="A3" s="79" t="s">
        <v>2</v>
      </c>
      <c r="B3" s="79"/>
      <c r="C3" s="79"/>
      <c r="D3" s="79"/>
      <c r="E3" s="79"/>
      <c r="F3" s="79"/>
      <c r="G3" s="79"/>
      <c r="H3" s="79"/>
    </row>
    <row r="4" spans="1:8" ht="15.75">
      <c r="A4" s="79" t="s">
        <v>3</v>
      </c>
      <c r="B4" s="79"/>
      <c r="C4" s="79"/>
      <c r="D4" s="79"/>
      <c r="E4" s="79"/>
      <c r="F4" s="79"/>
      <c r="G4" s="79"/>
      <c r="H4" s="79"/>
    </row>
    <row r="6" spans="1:8" ht="15.75">
      <c r="A6" s="79" t="s">
        <v>38</v>
      </c>
      <c r="B6" s="79"/>
      <c r="C6" s="79"/>
      <c r="D6" s="79"/>
      <c r="E6" s="79"/>
      <c r="F6" s="79"/>
      <c r="G6" s="79"/>
      <c r="H6" s="79"/>
    </row>
    <row r="7" spans="1:8" ht="15.75">
      <c r="A7" s="79" t="s">
        <v>115</v>
      </c>
      <c r="B7" s="79"/>
      <c r="C7" s="79"/>
      <c r="D7" s="79"/>
      <c r="E7" s="79"/>
      <c r="F7" s="79"/>
      <c r="G7" s="79"/>
      <c r="H7" s="79"/>
    </row>
    <row r="8" spans="1:8" ht="15.75">
      <c r="A8" s="79"/>
      <c r="B8" s="79"/>
      <c r="C8" s="79"/>
      <c r="D8" s="79"/>
      <c r="E8" s="79"/>
      <c r="F8" s="79"/>
      <c r="G8" s="79"/>
      <c r="H8" s="79"/>
    </row>
    <row r="9" spans="1:8" ht="15.75">
      <c r="A9" s="17"/>
      <c r="B9" s="17"/>
      <c r="C9" s="17"/>
      <c r="D9" s="17"/>
      <c r="E9" s="17"/>
      <c r="F9" s="17"/>
      <c r="G9" s="17"/>
      <c r="H9" s="17"/>
    </row>
    <row r="10" spans="1:8" ht="15.75">
      <c r="A10" s="17"/>
      <c r="B10" s="17"/>
      <c r="C10" s="17"/>
      <c r="D10" s="17"/>
      <c r="E10" s="17"/>
      <c r="F10" s="17"/>
      <c r="G10" s="17"/>
      <c r="H10" s="17"/>
    </row>
    <row r="11" spans="1:8" ht="15.75">
      <c r="A11" s="17"/>
      <c r="B11" s="80" t="s">
        <v>39</v>
      </c>
      <c r="C11" s="80"/>
      <c r="D11" s="80"/>
      <c r="E11" s="17"/>
      <c r="F11" s="80" t="s">
        <v>40</v>
      </c>
      <c r="G11" s="80"/>
      <c r="H11" s="80"/>
    </row>
    <row r="12" spans="2:8" ht="15.75">
      <c r="B12" s="18">
        <v>2006</v>
      </c>
      <c r="C12" s="15"/>
      <c r="D12" s="15">
        <v>2005</v>
      </c>
      <c r="F12" s="19">
        <v>2006</v>
      </c>
      <c r="G12" s="15"/>
      <c r="H12" s="15">
        <v>2005</v>
      </c>
    </row>
    <row r="13" spans="2:8" ht="15.75">
      <c r="B13" s="20" t="s">
        <v>41</v>
      </c>
      <c r="C13" s="21"/>
      <c r="D13" s="22" t="s">
        <v>41</v>
      </c>
      <c r="E13" s="15"/>
      <c r="F13" s="19" t="s">
        <v>42</v>
      </c>
      <c r="G13" s="23"/>
      <c r="H13" s="15" t="s">
        <v>42</v>
      </c>
    </row>
    <row r="14" spans="2:8" ht="15.75">
      <c r="B14" s="18" t="s">
        <v>43</v>
      </c>
      <c r="C14" s="15"/>
      <c r="D14" s="15" t="s">
        <v>44</v>
      </c>
      <c r="E14" s="15"/>
      <c r="F14" s="19" t="str">
        <f>+B14</f>
        <v>31-12-06</v>
      </c>
      <c r="H14" s="15" t="str">
        <f>+D14</f>
        <v>31-12-05</v>
      </c>
    </row>
    <row r="15" spans="2:8" ht="15.75">
      <c r="B15" s="24" t="s">
        <v>9</v>
      </c>
      <c r="C15" s="15"/>
      <c r="D15" s="25" t="s">
        <v>9</v>
      </c>
      <c r="E15" s="15"/>
      <c r="F15" s="26" t="s">
        <v>9</v>
      </c>
      <c r="H15" s="25" t="s">
        <v>9</v>
      </c>
    </row>
    <row r="17" spans="1:8" ht="15.75">
      <c r="A17" s="27" t="s">
        <v>45</v>
      </c>
      <c r="B17" s="11"/>
      <c r="C17" s="11"/>
      <c r="D17" s="11"/>
      <c r="E17" s="11"/>
      <c r="F17" s="11"/>
      <c r="G17" s="11"/>
      <c r="H17" s="11"/>
    </row>
    <row r="18" spans="1:9" ht="15.75">
      <c r="A18" s="16" t="s">
        <v>46</v>
      </c>
      <c r="B18" s="11">
        <f>ROUND(('[1]CONSOL (IS)(qtr)'!L9+'[1]CONSOL (IS)(qtr)'!L8)/1000,0)</f>
        <v>103703</v>
      </c>
      <c r="C18" s="11"/>
      <c r="D18" s="11">
        <f>+H18-149439</f>
        <v>51025</v>
      </c>
      <c r="E18" s="11"/>
      <c r="F18" s="11">
        <f>+'[3]CIS'!$F$18+B18</f>
        <v>303331</v>
      </c>
      <c r="G18" s="11"/>
      <c r="H18" s="11">
        <v>200464</v>
      </c>
      <c r="I18" s="28"/>
    </row>
    <row r="19" spans="1:9" ht="15.75">
      <c r="A19" s="16" t="s">
        <v>47</v>
      </c>
      <c r="B19" s="14">
        <f>ROUND('[1]CONSOL (IS)(qtr)'!L11/1000,0)</f>
        <v>-72684</v>
      </c>
      <c r="C19" s="11"/>
      <c r="D19" s="14">
        <f>+H19+115882</f>
        <v>-45047</v>
      </c>
      <c r="E19" s="11"/>
      <c r="F19" s="14">
        <f>+'[3]CIS'!$F$19+B19</f>
        <v>-219760</v>
      </c>
      <c r="G19" s="11"/>
      <c r="H19" s="14">
        <v>-160929</v>
      </c>
      <c r="I19" s="28"/>
    </row>
    <row r="20" spans="1:9" ht="15.75">
      <c r="A20" s="27" t="s">
        <v>48</v>
      </c>
      <c r="B20" s="11">
        <f>SUM(B18:B19)</f>
        <v>31019</v>
      </c>
      <c r="C20" s="11"/>
      <c r="D20" s="11">
        <f>SUM(D18:D19)</f>
        <v>5978</v>
      </c>
      <c r="E20" s="11"/>
      <c r="F20" s="11">
        <f>SUM(F18:F19)</f>
        <v>83571</v>
      </c>
      <c r="G20" s="11"/>
      <c r="H20" s="11">
        <f>SUM(H18:H19)</f>
        <v>39535</v>
      </c>
      <c r="I20" s="28"/>
    </row>
    <row r="21" spans="2:9" ht="15.75">
      <c r="B21" s="11"/>
      <c r="C21" s="11"/>
      <c r="D21" s="29"/>
      <c r="E21" s="11"/>
      <c r="F21" s="11"/>
      <c r="G21" s="11"/>
      <c r="H21" s="29"/>
      <c r="I21" s="28"/>
    </row>
    <row r="22" spans="1:9" ht="15.75">
      <c r="A22" s="16" t="s">
        <v>49</v>
      </c>
      <c r="B22" s="11">
        <f>ROUND('[1]CONSOL (IS)(qtr)'!L15/1000,0)</f>
        <v>782</v>
      </c>
      <c r="C22" s="11"/>
      <c r="D22" s="11">
        <v>901</v>
      </c>
      <c r="E22" s="11"/>
      <c r="F22" s="11">
        <f>+'[3]CIS'!$F$22+B22</f>
        <v>4230</v>
      </c>
      <c r="G22" s="11"/>
      <c r="H22" s="11">
        <v>4435</v>
      </c>
      <c r="I22" s="28"/>
    </row>
    <row r="23" spans="1:9" ht="15.75">
      <c r="A23" s="16" t="s">
        <v>50</v>
      </c>
      <c r="B23" s="11">
        <f>ROUND('[1]CONSOL (IS)(qtr)'!L19/1000,0)</f>
        <v>-1217</v>
      </c>
      <c r="C23" s="11"/>
      <c r="D23" s="11">
        <f>+H23+1882-1</f>
        <v>-1462</v>
      </c>
      <c r="E23" s="11"/>
      <c r="F23" s="11">
        <f>+'[3]CIS'!$F$23+B23</f>
        <v>-3373</v>
      </c>
      <c r="G23" s="11"/>
      <c r="H23" s="11">
        <v>-3343</v>
      </c>
      <c r="I23" s="28"/>
    </row>
    <row r="24" spans="1:9" ht="15.75">
      <c r="A24" s="16" t="s">
        <v>51</v>
      </c>
      <c r="B24" s="11">
        <f>ROUND('[1]CONSOL (IS)(qtr)'!L17/1000,0)</f>
        <v>-2636</v>
      </c>
      <c r="C24" s="11"/>
      <c r="D24" s="11">
        <f>+H24+2324-1</f>
        <v>-1717</v>
      </c>
      <c r="E24" s="11"/>
      <c r="F24" s="11">
        <f>+'[3]CIS'!$F$24+B24</f>
        <v>-4989</v>
      </c>
      <c r="G24" s="11"/>
      <c r="H24" s="11">
        <v>-4040</v>
      </c>
      <c r="I24" s="28"/>
    </row>
    <row r="25" spans="1:9" ht="15.75">
      <c r="A25" s="16" t="s">
        <v>52</v>
      </c>
      <c r="B25" s="14">
        <f>ROUND('[1]CONSOL (IS)(qtr)'!L23/1000,0)</f>
        <v>-1442</v>
      </c>
      <c r="C25" s="11"/>
      <c r="D25" s="14">
        <f>+H25+1120-1</f>
        <v>-111</v>
      </c>
      <c r="E25" s="11"/>
      <c r="F25" s="14">
        <f>+'[3]CIS'!$F$25+B25</f>
        <v>-2352</v>
      </c>
      <c r="G25" s="11"/>
      <c r="H25" s="14">
        <v>-1230</v>
      </c>
      <c r="I25" s="28"/>
    </row>
    <row r="26" spans="1:9" ht="15.75">
      <c r="A26" s="27" t="s">
        <v>53</v>
      </c>
      <c r="B26" s="11">
        <f>SUM(B20:B25)</f>
        <v>26506</v>
      </c>
      <c r="C26" s="11"/>
      <c r="D26" s="11">
        <f>SUM(D20:D25)</f>
        <v>3589</v>
      </c>
      <c r="E26" s="11"/>
      <c r="F26" s="11">
        <f>SUM(F20:F25)</f>
        <v>77087</v>
      </c>
      <c r="G26" s="11"/>
      <c r="H26" s="11">
        <f>SUM(H20:H25)</f>
        <v>35357</v>
      </c>
      <c r="I26" s="28"/>
    </row>
    <row r="27" spans="1:8" ht="15.75">
      <c r="A27" s="16" t="s">
        <v>54</v>
      </c>
      <c r="B27" s="11">
        <f>ROUND('[1]CONSOL (IS)(qtr)'!L27/1000,0)</f>
        <v>-6202</v>
      </c>
      <c r="C27" s="11"/>
      <c r="D27" s="11">
        <f>+H27+9009+1</f>
        <v>3299</v>
      </c>
      <c r="E27" s="11"/>
      <c r="F27" s="11">
        <f>+'[3]CIS'!$F$27+B27</f>
        <v>-18176</v>
      </c>
      <c r="G27" s="11"/>
      <c r="H27" s="11">
        <v>-5711</v>
      </c>
    </row>
    <row r="28" spans="1:8" ht="16.5" thickBot="1">
      <c r="A28" s="16" t="s">
        <v>55</v>
      </c>
      <c r="B28" s="30">
        <f>SUM(B26:B27)</f>
        <v>20304</v>
      </c>
      <c r="C28" s="11"/>
      <c r="D28" s="30">
        <f>SUM(D26:D27)</f>
        <v>6888</v>
      </c>
      <c r="E28" s="11"/>
      <c r="F28" s="30">
        <f>SUM(F26:F27)</f>
        <v>58911</v>
      </c>
      <c r="G28" s="11"/>
      <c r="H28" s="30">
        <f>SUM(H26:H27)</f>
        <v>29646</v>
      </c>
    </row>
    <row r="29" spans="2:8" ht="16.5" thickTop="1">
      <c r="B29" s="11"/>
      <c r="C29" s="11"/>
      <c r="D29" s="29"/>
      <c r="E29" s="11"/>
      <c r="F29" s="11"/>
      <c r="G29" s="11"/>
      <c r="H29" s="29"/>
    </row>
    <row r="30" spans="2:8" ht="15.75">
      <c r="B30" s="11"/>
      <c r="C30" s="11"/>
      <c r="D30" s="29"/>
      <c r="E30" s="11"/>
      <c r="F30" s="11"/>
      <c r="G30" s="11"/>
      <c r="H30" s="29"/>
    </row>
    <row r="31" spans="1:8" ht="15.75">
      <c r="A31" s="16" t="s">
        <v>56</v>
      </c>
      <c r="B31" s="11"/>
      <c r="C31" s="11"/>
      <c r="D31" s="29"/>
      <c r="E31" s="11"/>
      <c r="F31" s="11"/>
      <c r="G31" s="11"/>
      <c r="H31" s="29"/>
    </row>
    <row r="32" spans="1:8" ht="15.75">
      <c r="A32" s="16" t="s">
        <v>57</v>
      </c>
      <c r="B32" s="11">
        <f>+B34-B33</f>
        <v>18778</v>
      </c>
      <c r="C32" s="11"/>
      <c r="D32" s="11">
        <f>+D34-D33</f>
        <v>6953</v>
      </c>
      <c r="E32" s="11"/>
      <c r="F32" s="11">
        <f>+F34-F33</f>
        <v>55696</v>
      </c>
      <c r="G32" s="11"/>
      <c r="H32" s="11">
        <f>+H34-H33</f>
        <v>29676</v>
      </c>
    </row>
    <row r="33" spans="1:8" ht="15.75">
      <c r="A33" s="16" t="s">
        <v>58</v>
      </c>
      <c r="B33" s="11">
        <f>-ROUND('[1]CONSOL (IS)(qtr)'!L31/1000,0)</f>
        <v>1526</v>
      </c>
      <c r="C33" s="11"/>
      <c r="D33" s="11">
        <v>-65</v>
      </c>
      <c r="E33" s="11"/>
      <c r="F33" s="11">
        <f>+'[3]CIS'!$F$33+B33</f>
        <v>3215</v>
      </c>
      <c r="G33" s="11"/>
      <c r="H33" s="11">
        <v>-30</v>
      </c>
    </row>
    <row r="34" spans="2:8" ht="16.5" thickBot="1">
      <c r="B34" s="30">
        <f>+B28</f>
        <v>20304</v>
      </c>
      <c r="C34" s="11"/>
      <c r="D34" s="30">
        <f>+D28</f>
        <v>6888</v>
      </c>
      <c r="E34" s="11"/>
      <c r="F34" s="30">
        <f>+F28</f>
        <v>58911</v>
      </c>
      <c r="G34" s="11"/>
      <c r="H34" s="30">
        <f>+H28</f>
        <v>29646</v>
      </c>
    </row>
    <row r="35" spans="2:8" ht="16.5" thickTop="1">
      <c r="B35" s="11"/>
      <c r="C35" s="11"/>
      <c r="D35" s="29"/>
      <c r="E35" s="11"/>
      <c r="F35" s="11"/>
      <c r="G35" s="11"/>
      <c r="H35" s="29"/>
    </row>
    <row r="36" spans="2:8" ht="15.75">
      <c r="B36" s="11"/>
      <c r="C36" s="11"/>
      <c r="D36" s="29"/>
      <c r="E36" s="11"/>
      <c r="F36" s="11"/>
      <c r="G36" s="11"/>
      <c r="H36" s="29"/>
    </row>
    <row r="37" spans="1:8" ht="15.75">
      <c r="A37" s="16" t="s">
        <v>59</v>
      </c>
      <c r="B37" s="11"/>
      <c r="C37" s="11"/>
      <c r="D37" s="29"/>
      <c r="E37" s="11"/>
      <c r="F37" s="11"/>
      <c r="G37" s="11"/>
      <c r="H37" s="29"/>
    </row>
    <row r="38" spans="1:8" ht="15.75">
      <c r="A38" s="16" t="s">
        <v>60</v>
      </c>
      <c r="B38" s="11"/>
      <c r="C38" s="11"/>
      <c r="D38" s="29"/>
      <c r="E38" s="11"/>
      <c r="F38" s="11"/>
      <c r="G38" s="11"/>
      <c r="H38" s="29"/>
    </row>
    <row r="39" spans="2:8" ht="15.75">
      <c r="B39" s="11"/>
      <c r="C39" s="11"/>
      <c r="D39" s="29"/>
      <c r="E39" s="11"/>
      <c r="F39" s="11"/>
      <c r="G39" s="11"/>
      <c r="H39" s="29"/>
    </row>
    <row r="40" spans="1:8" ht="16.5" thickBot="1">
      <c r="A40" s="16" t="s">
        <v>61</v>
      </c>
      <c r="B40" s="31">
        <f>+'[1]WANScurrent'!F43</f>
        <v>22.111415575546353</v>
      </c>
      <c r="C40" s="32"/>
      <c r="D40" s="31">
        <v>8.2</v>
      </c>
      <c r="E40" s="32"/>
      <c r="F40" s="31">
        <f>+'[1]WANScumm'!F43</f>
        <v>65.58098038338358</v>
      </c>
      <c r="G40" s="32"/>
      <c r="H40" s="31">
        <v>35.28</v>
      </c>
    </row>
    <row r="41" spans="2:8" ht="16.5" thickTop="1">
      <c r="B41" s="11"/>
      <c r="C41" s="11"/>
      <c r="D41" s="29"/>
      <c r="E41" s="11"/>
      <c r="F41" s="11"/>
      <c r="G41" s="11"/>
      <c r="H41" s="29"/>
    </row>
    <row r="42" spans="1:8" ht="16.5" thickBot="1">
      <c r="A42" s="16" t="s">
        <v>62</v>
      </c>
      <c r="B42" s="31">
        <f>+'[1]WANScurrent'!F45</f>
        <v>22.111415575546353</v>
      </c>
      <c r="C42" s="32"/>
      <c r="D42" s="31">
        <v>8.19</v>
      </c>
      <c r="E42" s="32"/>
      <c r="F42" s="31">
        <f>+'[1]WANScumm'!F45</f>
        <v>65.58098038338358</v>
      </c>
      <c r="G42" s="32"/>
      <c r="H42" s="31">
        <v>35.09</v>
      </c>
    </row>
    <row r="43" spans="2:8" ht="16.5" thickTop="1">
      <c r="B43" s="11"/>
      <c r="C43" s="11"/>
      <c r="D43" s="11"/>
      <c r="E43" s="11"/>
      <c r="F43" s="11"/>
      <c r="G43" s="11"/>
      <c r="H43" s="11"/>
    </row>
    <row r="45" spans="1:8" ht="15.75">
      <c r="A45" s="78" t="s">
        <v>37</v>
      </c>
      <c r="B45" s="78"/>
      <c r="C45" s="78"/>
      <c r="D45" s="78"/>
      <c r="E45" s="78"/>
      <c r="F45" s="78"/>
      <c r="G45" s="78"/>
      <c r="H45" s="78"/>
    </row>
    <row r="46" spans="1:8" ht="15.75">
      <c r="A46" s="78"/>
      <c r="B46" s="78"/>
      <c r="C46" s="78"/>
      <c r="D46" s="78"/>
      <c r="E46" s="78"/>
      <c r="F46" s="78"/>
      <c r="G46" s="78"/>
      <c r="H46" s="78"/>
    </row>
    <row r="47" spans="1:8" ht="15.75">
      <c r="A47" s="78"/>
      <c r="B47" s="78"/>
      <c r="C47" s="78"/>
      <c r="D47" s="78"/>
      <c r="E47" s="78"/>
      <c r="F47" s="78"/>
      <c r="G47" s="78"/>
      <c r="H47" s="78"/>
    </row>
  </sheetData>
  <mergeCells count="10">
    <mergeCell ref="A1:H1"/>
    <mergeCell ref="A2:H2"/>
    <mergeCell ref="A3:H3"/>
    <mergeCell ref="A4:H4"/>
    <mergeCell ref="A45:H47"/>
    <mergeCell ref="A6:H6"/>
    <mergeCell ref="A7:H7"/>
    <mergeCell ref="A8:H8"/>
    <mergeCell ref="B11:D11"/>
    <mergeCell ref="F11:H11"/>
  </mergeCells>
  <printOptions horizontalCentered="1"/>
  <pageMargins left="0.196850394" right="0.078740157480315" top="0.393700787401575" bottom="0" header="0.118110236220472" footer="0"/>
  <pageSetup fitToHeight="1" fitToWidth="1" horizontalDpi="180" verticalDpi="180" orientation="portrait" paperSize="9" scale="83"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sheetPr codeName="Sheet1">
    <tabColor indexed="44"/>
  </sheetPr>
  <dimension ref="A1:E55"/>
  <sheetViews>
    <sheetView zoomScale="75" zoomScaleNormal="75" workbookViewId="0" topLeftCell="A19">
      <selection activeCell="E9" sqref="E9"/>
    </sheetView>
  </sheetViews>
  <sheetFormatPr defaultColWidth="9.140625" defaultRowHeight="12.75"/>
  <cols>
    <col min="1" max="1" width="3.8515625" style="2" customWidth="1"/>
    <col min="2" max="2" width="53.28125" style="2" customWidth="1"/>
    <col min="3" max="3" width="19.57421875" style="2" customWidth="1"/>
    <col min="4" max="4" width="3.00390625" style="2" customWidth="1"/>
    <col min="5" max="5" width="19.57421875" style="2" customWidth="1"/>
    <col min="6" max="16384" width="10.28125" style="2" customWidth="1"/>
  </cols>
  <sheetData>
    <row r="1" spans="1:5" ht="15.75">
      <c r="A1" s="1" t="s">
        <v>0</v>
      </c>
      <c r="B1" s="1"/>
      <c r="C1" s="1"/>
      <c r="D1" s="1"/>
      <c r="E1" s="1"/>
    </row>
    <row r="2" spans="1:5" ht="15.75">
      <c r="A2" s="1" t="s">
        <v>1</v>
      </c>
      <c r="B2" s="1"/>
      <c r="C2" s="1"/>
      <c r="D2" s="1"/>
      <c r="E2" s="1"/>
    </row>
    <row r="3" spans="1:5" ht="15.75">
      <c r="A3" s="1" t="s">
        <v>2</v>
      </c>
      <c r="B3" s="1"/>
      <c r="C3" s="1"/>
      <c r="D3" s="1"/>
      <c r="E3" s="1"/>
    </row>
    <row r="4" spans="1:5" ht="15.75">
      <c r="A4" s="1" t="s">
        <v>3</v>
      </c>
      <c r="B4" s="1"/>
      <c r="C4" s="1"/>
      <c r="D4" s="1"/>
      <c r="E4" s="1"/>
    </row>
    <row r="6" spans="1:5" ht="15.75">
      <c r="A6" s="1" t="s">
        <v>4</v>
      </c>
      <c r="B6" s="1"/>
      <c r="C6" s="1"/>
      <c r="D6" s="1"/>
      <c r="E6" s="1"/>
    </row>
    <row r="7" spans="2:5" ht="15.75">
      <c r="B7" s="3"/>
      <c r="C7" s="1"/>
      <c r="D7" s="1"/>
      <c r="E7" s="1"/>
    </row>
    <row r="8" spans="2:5" ht="15.75">
      <c r="B8" s="4"/>
      <c r="C8" s="5" t="s">
        <v>5</v>
      </c>
      <c r="D8" s="5"/>
      <c r="E8" s="1" t="s">
        <v>6</v>
      </c>
    </row>
    <row r="9" spans="3:5" ht="15.75">
      <c r="C9" s="6">
        <v>39447</v>
      </c>
      <c r="D9" s="5"/>
      <c r="E9" s="6">
        <f>+C9</f>
        <v>39447</v>
      </c>
    </row>
    <row r="10" spans="3:5" ht="15.75">
      <c r="C10" s="7" t="s">
        <v>7</v>
      </c>
      <c r="D10" s="8"/>
      <c r="E10" s="7" t="s">
        <v>8</v>
      </c>
    </row>
    <row r="11" spans="3:5" ht="15.75">
      <c r="C11" s="5" t="s">
        <v>9</v>
      </c>
      <c r="D11" s="5"/>
      <c r="E11" s="5" t="s">
        <v>9</v>
      </c>
    </row>
    <row r="12" spans="3:5" ht="15.75">
      <c r="C12" s="9"/>
      <c r="D12" s="9"/>
      <c r="E12" s="9"/>
    </row>
    <row r="13" spans="1:5" ht="15.75">
      <c r="A13" s="10" t="s">
        <v>10</v>
      </c>
      <c r="C13" s="11"/>
      <c r="D13" s="11"/>
      <c r="E13" s="11"/>
    </row>
    <row r="14" spans="1:5" ht="15.75">
      <c r="A14" s="10" t="s">
        <v>11</v>
      </c>
      <c r="C14" s="11"/>
      <c r="D14" s="11"/>
      <c r="E14" s="11"/>
    </row>
    <row r="15" spans="1:5" ht="15.75">
      <c r="A15" s="2" t="s">
        <v>12</v>
      </c>
      <c r="C15" s="11">
        <f>ROUND(+'[1]CONSOL (BS)'!K9/1000,0)</f>
        <v>52578</v>
      </c>
      <c r="D15" s="11"/>
      <c r="E15" s="11">
        <v>40084</v>
      </c>
    </row>
    <row r="16" spans="3:5" ht="15.75">
      <c r="C16" s="12">
        <f>SUM(C15)</f>
        <v>52578</v>
      </c>
      <c r="D16" s="11"/>
      <c r="E16" s="12">
        <f>SUM(E15)</f>
        <v>40084</v>
      </c>
    </row>
    <row r="17" spans="1:5" ht="15.75">
      <c r="A17" s="10" t="s">
        <v>13</v>
      </c>
      <c r="C17" s="11"/>
      <c r="D17" s="11"/>
      <c r="E17" s="11"/>
    </row>
    <row r="18" spans="1:5" ht="15.75">
      <c r="A18" s="2" t="s">
        <v>14</v>
      </c>
      <c r="C18" s="11">
        <f>ROUND('[1]CONSOL (BS)'!K13/1000,0)</f>
        <v>133281</v>
      </c>
      <c r="D18" s="11"/>
      <c r="E18" s="11">
        <v>55953</v>
      </c>
    </row>
    <row r="19" spans="1:5" ht="15.75">
      <c r="A19" s="2" t="s">
        <v>15</v>
      </c>
      <c r="C19" s="11">
        <f>ROUND(('[1]CONSOL (BS)'!K14+'[1]CONSOL (BS)'!K15)/1000,0)</f>
        <v>43138</v>
      </c>
      <c r="D19" s="11"/>
      <c r="E19" s="11">
        <v>22934</v>
      </c>
    </row>
    <row r="20" spans="1:5" ht="15.75">
      <c r="A20" s="2" t="s">
        <v>16</v>
      </c>
      <c r="C20" s="11">
        <f>ROUND(('[1]CONSOL (BS)'!K16+'[1]CONSOL (BS)'!K17+'[1]CONSOL (BS)'!K18)/1000,0)</f>
        <v>10001</v>
      </c>
      <c r="D20" s="11"/>
      <c r="E20" s="11">
        <v>4077</v>
      </c>
    </row>
    <row r="21" spans="1:5" ht="15.75">
      <c r="A21" s="2" t="s">
        <v>17</v>
      </c>
      <c r="C21" s="11">
        <f>ROUND('[1]CONSOL (BS)'!K22/1000,0)</f>
        <v>91488</v>
      </c>
      <c r="D21" s="11"/>
      <c r="E21" s="11">
        <v>91169</v>
      </c>
    </row>
    <row r="22" spans="3:5" ht="15.75">
      <c r="C22" s="12">
        <f>SUM(C18:C21)</f>
        <v>277908</v>
      </c>
      <c r="D22" s="11"/>
      <c r="E22" s="12">
        <f>SUM(E18:E21)</f>
        <v>174133</v>
      </c>
    </row>
    <row r="23" spans="1:5" ht="16.5" thickBot="1">
      <c r="A23" s="10" t="s">
        <v>18</v>
      </c>
      <c r="C23" s="13">
        <f>+C16+C22</f>
        <v>330486</v>
      </c>
      <c r="D23" s="11"/>
      <c r="E23" s="13">
        <f>+E16+E22</f>
        <v>214217</v>
      </c>
    </row>
    <row r="24" spans="3:5" ht="15.75">
      <c r="C24" s="11"/>
      <c r="D24" s="11"/>
      <c r="E24" s="11"/>
    </row>
    <row r="25" spans="3:5" ht="15.75">
      <c r="C25" s="11"/>
      <c r="D25" s="11"/>
      <c r="E25" s="11"/>
    </row>
    <row r="26" spans="1:5" ht="15.75">
      <c r="A26" s="10" t="s">
        <v>19</v>
      </c>
      <c r="C26" s="11"/>
      <c r="D26" s="11"/>
      <c r="E26" s="11"/>
    </row>
    <row r="27" spans="1:5" ht="15.75">
      <c r="A27" s="10" t="s">
        <v>20</v>
      </c>
      <c r="C27" s="11"/>
      <c r="D27" s="11"/>
      <c r="E27" s="11"/>
    </row>
    <row r="28" spans="1:5" ht="15.75">
      <c r="A28" s="2" t="s">
        <v>21</v>
      </c>
      <c r="C28" s="11">
        <f>ROUND('[1]CONSOL (BS)'!K39/1000,0)</f>
        <v>84955</v>
      </c>
      <c r="D28" s="11"/>
      <c r="E28" s="11">
        <v>84881</v>
      </c>
    </row>
    <row r="29" spans="1:5" ht="15.75">
      <c r="A29" s="2" t="s">
        <v>22</v>
      </c>
      <c r="C29" s="11">
        <f>ROUND('[1]CONSOL (BS)'!K40/1000,0)</f>
        <v>13463</v>
      </c>
      <c r="D29" s="11"/>
      <c r="E29" s="11">
        <v>13398</v>
      </c>
    </row>
    <row r="30" spans="1:5" ht="15.75">
      <c r="A30" s="2" t="s">
        <v>23</v>
      </c>
      <c r="C30" s="11">
        <f>ROUND('[1]CONSOL (BS)'!K46/1000,0)</f>
        <v>-19</v>
      </c>
      <c r="D30" s="11"/>
      <c r="E30" s="11">
        <v>-19</v>
      </c>
    </row>
    <row r="31" spans="1:5" ht="15.75">
      <c r="A31" s="2" t="s">
        <v>24</v>
      </c>
      <c r="C31" s="11">
        <f>ROUND('[1]CONSOL (BS)'!K47/1000,0)</f>
        <v>-125</v>
      </c>
      <c r="D31" s="11"/>
      <c r="E31" s="11">
        <v>-732</v>
      </c>
    </row>
    <row r="32" spans="1:5" ht="15.75">
      <c r="A32" s="2" t="s">
        <v>25</v>
      </c>
      <c r="C32" s="14">
        <f>ROUND('[1]CONSOL (BS)'!K44/1000,0)</f>
        <v>129475</v>
      </c>
      <c r="D32" s="11"/>
      <c r="E32" s="14">
        <v>90361</v>
      </c>
    </row>
    <row r="33" spans="3:5" ht="15.75">
      <c r="C33" s="11">
        <f>SUM(C28:C32)</f>
        <v>227749</v>
      </c>
      <c r="D33" s="11"/>
      <c r="E33" s="11">
        <f>SUM(E28:E32)</f>
        <v>187889</v>
      </c>
    </row>
    <row r="34" spans="1:5" ht="15.75">
      <c r="A34" s="10" t="s">
        <v>26</v>
      </c>
      <c r="C34" s="14">
        <f>ROUND('[1]CONSOL (BS)'!K50/1000,0)</f>
        <v>12995</v>
      </c>
      <c r="D34" s="11"/>
      <c r="E34" s="14">
        <v>9174</v>
      </c>
    </row>
    <row r="35" spans="1:5" ht="15.75">
      <c r="A35" s="10" t="s">
        <v>27</v>
      </c>
      <c r="C35" s="12">
        <f>SUM(C33:C34)</f>
        <v>240744</v>
      </c>
      <c r="D35" s="11"/>
      <c r="E35" s="12">
        <f>SUM(E33:E34)</f>
        <v>197063</v>
      </c>
    </row>
    <row r="36" spans="3:5" ht="15.75">
      <c r="C36" s="11"/>
      <c r="D36" s="11"/>
      <c r="E36" s="11"/>
    </row>
    <row r="37" spans="3:5" ht="15.75">
      <c r="C37" s="11"/>
      <c r="D37" s="11"/>
      <c r="E37" s="11"/>
    </row>
    <row r="38" spans="1:5" ht="15.75">
      <c r="A38" s="10" t="s">
        <v>28</v>
      </c>
      <c r="C38" s="11"/>
      <c r="D38" s="11"/>
      <c r="E38" s="11"/>
    </row>
    <row r="39" spans="1:5" ht="15.75">
      <c r="A39" s="2" t="s">
        <v>29</v>
      </c>
      <c r="C39" s="11">
        <f>ROUND('[1]CONSOL (BS)'!K52/1000,0)</f>
        <v>2987</v>
      </c>
      <c r="D39" s="11"/>
      <c r="E39" s="11">
        <v>2737</v>
      </c>
    </row>
    <row r="40" spans="3:5" ht="15.75">
      <c r="C40" s="12">
        <f>SUM(C39)</f>
        <v>2987</v>
      </c>
      <c r="D40" s="11"/>
      <c r="E40" s="12">
        <f>SUM(E39)</f>
        <v>2737</v>
      </c>
    </row>
    <row r="41" spans="3:5" ht="15.75">
      <c r="C41" s="11"/>
      <c r="D41" s="11"/>
      <c r="E41" s="11"/>
    </row>
    <row r="42" spans="3:5" ht="15.75">
      <c r="C42" s="11"/>
      <c r="D42" s="11"/>
      <c r="E42" s="11"/>
    </row>
    <row r="43" spans="1:5" ht="15.75">
      <c r="A43" s="10" t="s">
        <v>30</v>
      </c>
      <c r="C43" s="11"/>
      <c r="D43" s="11"/>
      <c r="E43" s="11"/>
    </row>
    <row r="44" spans="1:5" ht="15.75">
      <c r="A44" s="2" t="s">
        <v>31</v>
      </c>
      <c r="C44" s="11">
        <f>ROUND(('[1]CONSOL (BS)'!K31+'[1]CONSOL (BS)'!K32)/1000,0)</f>
        <v>73444</v>
      </c>
      <c r="D44" s="11"/>
      <c r="E44" s="11">
        <v>3644</v>
      </c>
    </row>
    <row r="45" spans="1:5" ht="15.75">
      <c r="A45" s="2" t="s">
        <v>32</v>
      </c>
      <c r="C45" s="11">
        <f>ROUND(('[1]CONSOL (BS)'!K25+'[1]CONSOL (BS)'!K26)/1000,0)</f>
        <v>5332</v>
      </c>
      <c r="D45" s="11"/>
      <c r="E45" s="11">
        <v>2518</v>
      </c>
    </row>
    <row r="46" spans="1:5" ht="15.75">
      <c r="A46" s="2" t="s">
        <v>33</v>
      </c>
      <c r="C46" s="11">
        <f>ROUND(('[1]CONSOL (BS)'!K27+'[1]CONSOL (BS)'!K33)/1000,0)</f>
        <v>3483</v>
      </c>
      <c r="D46" s="11"/>
      <c r="E46" s="11">
        <v>5877</v>
      </c>
    </row>
    <row r="47" spans="1:5" ht="15.75">
      <c r="A47" s="2" t="s">
        <v>34</v>
      </c>
      <c r="C47" s="11">
        <f>ROUND('[1]CONSOL (BS)'!K34/1000,0)</f>
        <v>4496</v>
      </c>
      <c r="D47" s="11"/>
      <c r="E47" s="11">
        <v>2378</v>
      </c>
    </row>
    <row r="48" spans="1:5" ht="15.75">
      <c r="A48" s="10" t="s">
        <v>35</v>
      </c>
      <c r="C48" s="12">
        <f>SUM(C44:C47)</f>
        <v>86755</v>
      </c>
      <c r="D48" s="11"/>
      <c r="E48" s="12">
        <f>SUM(E44:E47)</f>
        <v>14417</v>
      </c>
    </row>
    <row r="49" spans="1:5" ht="15.75">
      <c r="A49" s="10" t="s">
        <v>36</v>
      </c>
      <c r="C49" s="12">
        <f>+C35+C40+C48</f>
        <v>330486</v>
      </c>
      <c r="D49" s="11"/>
      <c r="E49" s="12">
        <f>+E35+E40+E48</f>
        <v>214217</v>
      </c>
    </row>
    <row r="50" spans="3:5" ht="15.75">
      <c r="C50" s="11"/>
      <c r="D50" s="11"/>
      <c r="E50" s="11"/>
    </row>
    <row r="51" spans="3:5" ht="15.75">
      <c r="C51" s="11"/>
      <c r="D51" s="11"/>
      <c r="E51" s="11"/>
    </row>
    <row r="52" spans="3:5" ht="15.75">
      <c r="C52" s="11"/>
      <c r="D52" s="11"/>
      <c r="E52" s="11"/>
    </row>
    <row r="53" spans="1:5" ht="15.75">
      <c r="A53" s="78" t="s">
        <v>37</v>
      </c>
      <c r="B53" s="78"/>
      <c r="C53" s="78"/>
      <c r="D53" s="78"/>
      <c r="E53" s="78"/>
    </row>
    <row r="54" spans="1:5" ht="15.75">
      <c r="A54" s="78"/>
      <c r="B54" s="78"/>
      <c r="C54" s="78"/>
      <c r="D54" s="78"/>
      <c r="E54" s="78"/>
    </row>
    <row r="55" spans="1:5" ht="15.75">
      <c r="A55" s="78"/>
      <c r="B55" s="78"/>
      <c r="C55" s="78"/>
      <c r="D55" s="78"/>
      <c r="E55" s="78"/>
    </row>
  </sheetData>
  <mergeCells count="1">
    <mergeCell ref="A53:E55"/>
  </mergeCells>
  <printOptions horizontalCentered="1"/>
  <pageMargins left="0.35433070866141736" right="0.35433070866141736" top="0.3937007874015748" bottom="0.3937007874015748" header="0.5118110236220472" footer="0.5118110236220472"/>
  <pageSetup horizontalDpi="180" verticalDpi="180" orientation="portrait" paperSize="9" scale="85" r:id="rId1"/>
  <headerFooter alignWithMargins="0">
    <oddFooter>&amp;C&amp;"Times New Roman,標準"2</oddFooter>
  </headerFooter>
</worksheet>
</file>

<file path=xl/worksheets/sheet3.xml><?xml version="1.0" encoding="utf-8"?>
<worksheet xmlns="http://schemas.openxmlformats.org/spreadsheetml/2006/main" xmlns:r="http://schemas.openxmlformats.org/officeDocument/2006/relationships">
  <sheetPr codeName="Sheet5">
    <tabColor indexed="44"/>
    <pageSetUpPr fitToPage="1"/>
  </sheetPr>
  <dimension ref="A1:D43"/>
  <sheetViews>
    <sheetView tabSelected="1" zoomScale="75" zoomScaleNormal="75" workbookViewId="0" topLeftCell="A1">
      <selection activeCell="B15" sqref="B15"/>
    </sheetView>
  </sheetViews>
  <sheetFormatPr defaultColWidth="9.140625" defaultRowHeight="12.75"/>
  <cols>
    <col min="1" max="1" width="63.28125" style="16" customWidth="1"/>
    <col min="2" max="2" width="20.7109375" style="16" bestFit="1" customWidth="1"/>
    <col min="3" max="3" width="2.28125" style="34" customWidth="1"/>
    <col min="4" max="4" width="19.28125" style="16" bestFit="1" customWidth="1"/>
    <col min="5" max="16384" width="10.28125" style="16" customWidth="1"/>
  </cols>
  <sheetData>
    <row r="1" spans="1:4" ht="15.75">
      <c r="A1" s="81" t="s">
        <v>0</v>
      </c>
      <c r="B1" s="81"/>
      <c r="C1" s="81"/>
      <c r="D1" s="81"/>
    </row>
    <row r="2" spans="1:4" ht="15.75">
      <c r="A2" s="81" t="s">
        <v>1</v>
      </c>
      <c r="B2" s="81"/>
      <c r="C2" s="81"/>
      <c r="D2" s="81"/>
    </row>
    <row r="3" spans="1:4" ht="15.75">
      <c r="A3" s="81" t="s">
        <v>2</v>
      </c>
      <c r="B3" s="81"/>
      <c r="C3" s="81"/>
      <c r="D3" s="81"/>
    </row>
    <row r="4" spans="1:4" ht="15.75">
      <c r="A4" s="81" t="s">
        <v>63</v>
      </c>
      <c r="B4" s="81"/>
      <c r="C4" s="81"/>
      <c r="D4" s="81"/>
    </row>
    <row r="6" spans="1:4" ht="15.75">
      <c r="A6" s="81" t="s">
        <v>64</v>
      </c>
      <c r="B6" s="81"/>
      <c r="C6" s="81"/>
      <c r="D6" s="81"/>
    </row>
    <row r="7" spans="1:4" ht="15.75">
      <c r="A7" s="81" t="s">
        <v>65</v>
      </c>
      <c r="B7" s="81"/>
      <c r="C7" s="81"/>
      <c r="D7" s="81"/>
    </row>
    <row r="8" spans="1:4" ht="15.75">
      <c r="A8" s="33"/>
      <c r="B8" s="33"/>
      <c r="C8" s="33"/>
      <c r="D8" s="33"/>
    </row>
    <row r="9" ht="15.75">
      <c r="B9" s="35"/>
    </row>
    <row r="10" spans="2:4" ht="15.75">
      <c r="B10" s="18">
        <v>2006</v>
      </c>
      <c r="D10" s="15">
        <v>2005</v>
      </c>
    </row>
    <row r="11" spans="2:4" ht="15.75">
      <c r="B11" s="20" t="s">
        <v>66</v>
      </c>
      <c r="D11" s="15" t="s">
        <v>66</v>
      </c>
    </row>
    <row r="12" spans="2:4" ht="15.75">
      <c r="B12" s="36" t="s">
        <v>67</v>
      </c>
      <c r="D12" s="37" t="str">
        <f>+B12</f>
        <v>ended 31 December</v>
      </c>
    </row>
    <row r="13" spans="2:4" ht="15.75">
      <c r="B13" s="24" t="s">
        <v>9</v>
      </c>
      <c r="D13" s="25" t="s">
        <v>9</v>
      </c>
    </row>
    <row r="15" spans="1:4" ht="15.75">
      <c r="A15" s="16" t="s">
        <v>68</v>
      </c>
      <c r="B15" s="28">
        <f>ROUND('[1]CFS'!K34/1000,0)</f>
        <v>-41553</v>
      </c>
      <c r="D15" s="38">
        <v>31572</v>
      </c>
    </row>
    <row r="16" ht="15.75">
      <c r="B16" s="28"/>
    </row>
    <row r="17" spans="1:4" ht="15.75">
      <c r="A17" s="16" t="s">
        <v>69</v>
      </c>
      <c r="B17" s="28">
        <f>ROUND('[1]CFS'!K42/1000,0)</f>
        <v>-11939</v>
      </c>
      <c r="D17" s="11">
        <v>-7158</v>
      </c>
    </row>
    <row r="18" ht="15.75">
      <c r="B18" s="28"/>
    </row>
    <row r="19" spans="1:4" ht="15.75">
      <c r="A19" s="16" t="s">
        <v>70</v>
      </c>
      <c r="B19" s="39">
        <f>ROUND('[1]CFS'!K50/1000,0)</f>
        <v>54507</v>
      </c>
      <c r="D19" s="14">
        <v>-48841</v>
      </c>
    </row>
    <row r="20" ht="15.75">
      <c r="B20" s="28"/>
    </row>
    <row r="21" spans="1:4" ht="15.75">
      <c r="A21" s="16" t="s">
        <v>71</v>
      </c>
      <c r="B21" s="28">
        <f>SUM(B15:B19)</f>
        <v>1015</v>
      </c>
      <c r="C21" s="40"/>
      <c r="D21" s="28">
        <f>SUM(D15:D19)</f>
        <v>-24427</v>
      </c>
    </row>
    <row r="22" spans="2:4" ht="15.75">
      <c r="B22" s="28"/>
      <c r="C22" s="40"/>
      <c r="D22" s="28"/>
    </row>
    <row r="23" spans="1:4" ht="15.75">
      <c r="A23" s="16" t="s">
        <v>72</v>
      </c>
      <c r="B23" s="28">
        <f>ROUND('[1]CFS'!K55/1000,0)+1</f>
        <v>-696</v>
      </c>
      <c r="C23" s="40"/>
      <c r="D23" s="28">
        <v>0</v>
      </c>
    </row>
    <row r="24" spans="2:4" ht="15.75">
      <c r="B24" s="28"/>
      <c r="C24" s="40"/>
      <c r="D24" s="28"/>
    </row>
    <row r="25" spans="1:4" ht="15.75">
      <c r="A25" s="16" t="s">
        <v>73</v>
      </c>
      <c r="B25" s="40">
        <v>91169</v>
      </c>
      <c r="D25" s="38">
        <v>115596</v>
      </c>
    </row>
    <row r="26" spans="2:4" ht="15.75">
      <c r="B26" s="39"/>
      <c r="D26" s="38"/>
    </row>
    <row r="27" spans="1:4" ht="16.5" thickBot="1">
      <c r="A27" s="16" t="s">
        <v>74</v>
      </c>
      <c r="B27" s="41">
        <f>SUM(B21:B25)</f>
        <v>91488</v>
      </c>
      <c r="C27" s="40"/>
      <c r="D27" s="41">
        <f>SUM(D20:D26)</f>
        <v>91169</v>
      </c>
    </row>
    <row r="28" spans="2:4" ht="15.75">
      <c r="B28" s="28"/>
      <c r="D28" s="42"/>
    </row>
    <row r="29" spans="2:4" ht="15.75">
      <c r="B29" s="28"/>
      <c r="D29" s="42"/>
    </row>
    <row r="30" spans="1:4" ht="15.75">
      <c r="A30" s="16" t="s">
        <v>75</v>
      </c>
      <c r="D30" s="42"/>
    </row>
    <row r="31" ht="15.75">
      <c r="D31" s="42"/>
    </row>
    <row r="32" spans="2:4" ht="15.75">
      <c r="B32" s="15" t="s">
        <v>76</v>
      </c>
      <c r="D32" s="15" t="s">
        <v>77</v>
      </c>
    </row>
    <row r="33" spans="2:4" ht="15.75">
      <c r="B33" s="43" t="s">
        <v>78</v>
      </c>
      <c r="D33" s="23" t="s">
        <v>79</v>
      </c>
    </row>
    <row r="34" spans="2:4" ht="15.75">
      <c r="B34" s="33" t="s">
        <v>9</v>
      </c>
      <c r="D34" s="33" t="s">
        <v>9</v>
      </c>
    </row>
    <row r="36" spans="1:4" ht="15.75">
      <c r="A36" s="16" t="s">
        <v>17</v>
      </c>
      <c r="B36" s="38">
        <f>+B27</f>
        <v>91488</v>
      </c>
      <c r="C36" s="44"/>
      <c r="D36" s="38">
        <f>+D27</f>
        <v>91169</v>
      </c>
    </row>
    <row r="37" spans="1:4" ht="15.75">
      <c r="A37" s="16" t="s">
        <v>116</v>
      </c>
      <c r="B37" s="38">
        <v>0</v>
      </c>
      <c r="C37" s="44"/>
      <c r="D37" s="38">
        <v>0</v>
      </c>
    </row>
    <row r="38" spans="2:4" ht="16.5" thickBot="1">
      <c r="B38" s="45">
        <f>SUM(B36:B37)</f>
        <v>91488</v>
      </c>
      <c r="C38" s="44"/>
      <c r="D38" s="45">
        <f>SUM(D36:D37)</f>
        <v>91169</v>
      </c>
    </row>
    <row r="41" spans="1:4" ht="15.75">
      <c r="A41" s="78" t="s">
        <v>37</v>
      </c>
      <c r="B41" s="78"/>
      <c r="C41" s="78"/>
      <c r="D41" s="78"/>
    </row>
    <row r="42" spans="1:4" ht="15.75">
      <c r="A42" s="78"/>
      <c r="B42" s="78"/>
      <c r="C42" s="78"/>
      <c r="D42" s="78"/>
    </row>
    <row r="43" spans="1:4" ht="15.75">
      <c r="A43" s="78"/>
      <c r="B43" s="78"/>
      <c r="C43" s="78"/>
      <c r="D43" s="78"/>
    </row>
  </sheetData>
  <mergeCells count="7">
    <mergeCell ref="A6:D6"/>
    <mergeCell ref="A7:D7"/>
    <mergeCell ref="A41:D43"/>
    <mergeCell ref="A1:D1"/>
    <mergeCell ref="A2:D2"/>
    <mergeCell ref="A3:D3"/>
    <mergeCell ref="A4:D4"/>
  </mergeCells>
  <printOptions horizontalCentered="1"/>
  <pageMargins left="0.4330708661417323" right="0.35433070866141736" top="0.3937007874015748" bottom="0.3937007874015748" header="0.5118110236220472" footer="0.5118110236220472"/>
  <pageSetup fitToHeight="1" fitToWidth="1" horizontalDpi="600" verticalDpi="600" orientation="portrait" paperSize="9" scale="92" r:id="rId1"/>
  <headerFooter alignWithMargins="0">
    <oddFooter>&amp;C&amp;"Times New Roman,標準"3</oddFooter>
  </headerFooter>
</worksheet>
</file>

<file path=xl/worksheets/sheet4.xml><?xml version="1.0" encoding="utf-8"?>
<worksheet xmlns="http://schemas.openxmlformats.org/spreadsheetml/2006/main" xmlns:r="http://schemas.openxmlformats.org/officeDocument/2006/relationships">
  <sheetPr codeName="Sheet41">
    <tabColor indexed="44"/>
    <pageSetUpPr fitToPage="1"/>
  </sheetPr>
  <dimension ref="A1:R53"/>
  <sheetViews>
    <sheetView zoomScale="75" zoomScaleNormal="75" workbookViewId="0" topLeftCell="A1">
      <selection activeCell="L21" sqref="L21"/>
    </sheetView>
  </sheetViews>
  <sheetFormatPr defaultColWidth="9.140625" defaultRowHeight="12.75"/>
  <cols>
    <col min="1" max="1" width="53.28125" style="47" customWidth="1"/>
    <col min="2" max="2" width="12.140625" style="48" customWidth="1"/>
    <col min="3" max="3" width="1.7109375" style="48" customWidth="1"/>
    <col min="4" max="4" width="12.140625" style="48" customWidth="1"/>
    <col min="5" max="5" width="1.7109375" style="48" customWidth="1"/>
    <col min="6" max="6" width="12.140625" style="48" customWidth="1"/>
    <col min="7" max="7" width="1.7109375" style="48" customWidth="1"/>
    <col min="8" max="8" width="12.140625" style="48" customWidth="1"/>
    <col min="9" max="9" width="1.7109375" style="48" customWidth="1"/>
    <col min="10" max="10" width="13.7109375" style="48" bestFit="1" customWidth="1"/>
    <col min="11" max="11" width="1.7109375" style="48" customWidth="1"/>
    <col min="12" max="12" width="13.7109375" style="48" bestFit="1" customWidth="1"/>
    <col min="13" max="13" width="1.7109375" style="48" customWidth="1"/>
    <col min="14" max="14" width="12.140625" style="48" customWidth="1"/>
    <col min="15" max="15" width="1.7109375" style="47" customWidth="1"/>
    <col min="16" max="16" width="12.140625" style="47" customWidth="1"/>
    <col min="17" max="17" width="1.7109375" style="47" customWidth="1"/>
    <col min="18" max="18" width="12.140625" style="47" customWidth="1"/>
    <col min="19" max="16384" width="10.28125" style="47" customWidth="1"/>
  </cols>
  <sheetData>
    <row r="1" spans="1:18" ht="15.75">
      <c r="A1" s="83" t="s">
        <v>0</v>
      </c>
      <c r="B1" s="83"/>
      <c r="C1" s="83"/>
      <c r="D1" s="83"/>
      <c r="E1" s="83"/>
      <c r="F1" s="83"/>
      <c r="G1" s="83"/>
      <c r="H1" s="83"/>
      <c r="I1" s="83"/>
      <c r="J1" s="83"/>
      <c r="K1" s="83"/>
      <c r="L1" s="83"/>
      <c r="M1" s="83"/>
      <c r="N1" s="83"/>
      <c r="O1" s="83"/>
      <c r="P1" s="83"/>
      <c r="Q1" s="83"/>
      <c r="R1" s="83"/>
    </row>
    <row r="2" spans="1:18" ht="15.75">
      <c r="A2" s="83" t="s">
        <v>1</v>
      </c>
      <c r="B2" s="83"/>
      <c r="C2" s="83"/>
      <c r="D2" s="83"/>
      <c r="E2" s="83"/>
      <c r="F2" s="83"/>
      <c r="G2" s="83"/>
      <c r="H2" s="83"/>
      <c r="I2" s="83"/>
      <c r="J2" s="83"/>
      <c r="K2" s="83"/>
      <c r="L2" s="83"/>
      <c r="M2" s="83"/>
      <c r="N2" s="83"/>
      <c r="O2" s="83"/>
      <c r="P2" s="83"/>
      <c r="Q2" s="83"/>
      <c r="R2" s="83"/>
    </row>
    <row r="3" spans="1:18" ht="15.75">
      <c r="A3" s="83" t="s">
        <v>2</v>
      </c>
      <c r="B3" s="83"/>
      <c r="C3" s="83"/>
      <c r="D3" s="83"/>
      <c r="E3" s="83"/>
      <c r="F3" s="83"/>
      <c r="G3" s="83"/>
      <c r="H3" s="83"/>
      <c r="I3" s="83"/>
      <c r="J3" s="83"/>
      <c r="K3" s="83"/>
      <c r="L3" s="83"/>
      <c r="M3" s="83"/>
      <c r="N3" s="83"/>
      <c r="O3" s="83"/>
      <c r="P3" s="83"/>
      <c r="Q3" s="83"/>
      <c r="R3" s="83"/>
    </row>
    <row r="4" spans="1:18" ht="15.75">
      <c r="A4" s="83" t="s">
        <v>63</v>
      </c>
      <c r="B4" s="83"/>
      <c r="C4" s="83"/>
      <c r="D4" s="83"/>
      <c r="E4" s="83"/>
      <c r="F4" s="83"/>
      <c r="G4" s="83"/>
      <c r="H4" s="83"/>
      <c r="I4" s="83"/>
      <c r="J4" s="83"/>
      <c r="K4" s="83"/>
      <c r="L4" s="83"/>
      <c r="M4" s="83"/>
      <c r="N4" s="83"/>
      <c r="O4" s="83"/>
      <c r="P4" s="83"/>
      <c r="Q4" s="83"/>
      <c r="R4" s="83"/>
    </row>
    <row r="5" ht="15.75"/>
    <row r="6" spans="1:18" ht="15.75">
      <c r="A6" s="83" t="s">
        <v>80</v>
      </c>
      <c r="B6" s="83"/>
      <c r="C6" s="83"/>
      <c r="D6" s="83"/>
      <c r="E6" s="83"/>
      <c r="F6" s="83"/>
      <c r="G6" s="83"/>
      <c r="H6" s="83"/>
      <c r="I6" s="83"/>
      <c r="J6" s="83"/>
      <c r="K6" s="83"/>
      <c r="L6" s="83"/>
      <c r="M6" s="83"/>
      <c r="N6" s="83"/>
      <c r="O6" s="83"/>
      <c r="P6" s="83"/>
      <c r="Q6" s="83"/>
      <c r="R6" s="83"/>
    </row>
    <row r="7" spans="1:18" ht="15.75">
      <c r="A7" s="83" t="s">
        <v>65</v>
      </c>
      <c r="B7" s="83"/>
      <c r="C7" s="83"/>
      <c r="D7" s="83"/>
      <c r="E7" s="83"/>
      <c r="F7" s="83"/>
      <c r="G7" s="83"/>
      <c r="H7" s="83"/>
      <c r="I7" s="83"/>
      <c r="J7" s="83"/>
      <c r="K7" s="83"/>
      <c r="L7" s="83"/>
      <c r="M7" s="83"/>
      <c r="N7" s="83"/>
      <c r="O7" s="83"/>
      <c r="P7" s="83"/>
      <c r="Q7" s="83"/>
      <c r="R7" s="83"/>
    </row>
    <row r="8" spans="1:12" ht="15.75">
      <c r="A8" s="46"/>
      <c r="B8" s="49"/>
      <c r="C8" s="49"/>
      <c r="D8" s="49"/>
      <c r="E8" s="49"/>
      <c r="F8" s="49"/>
      <c r="G8" s="49"/>
      <c r="H8" s="49"/>
      <c r="I8" s="49"/>
      <c r="J8" s="49"/>
      <c r="K8" s="49"/>
      <c r="L8" s="49"/>
    </row>
    <row r="9" spans="1:18" ht="15.75">
      <c r="A9" s="46"/>
      <c r="B9" s="49"/>
      <c r="C9" s="49"/>
      <c r="D9" s="49"/>
      <c r="E9" s="49"/>
      <c r="F9" s="49"/>
      <c r="G9" s="49"/>
      <c r="H9" s="49"/>
      <c r="I9" s="49"/>
      <c r="J9" s="49"/>
      <c r="K9" s="49"/>
      <c r="L9" s="49"/>
      <c r="P9" s="46" t="s">
        <v>81</v>
      </c>
      <c r="Q9" s="46"/>
      <c r="R9" s="46" t="s">
        <v>82</v>
      </c>
    </row>
    <row r="10" spans="1:18" ht="15.75">
      <c r="A10" s="46"/>
      <c r="B10" s="82" t="s">
        <v>83</v>
      </c>
      <c r="C10" s="82"/>
      <c r="D10" s="82"/>
      <c r="E10" s="82"/>
      <c r="F10" s="82"/>
      <c r="G10" s="82"/>
      <c r="H10" s="82"/>
      <c r="I10" s="82"/>
      <c r="J10" s="82"/>
      <c r="K10" s="82"/>
      <c r="L10" s="82"/>
      <c r="M10" s="82"/>
      <c r="N10" s="82"/>
      <c r="P10" s="46" t="s">
        <v>84</v>
      </c>
      <c r="Q10" s="46"/>
      <c r="R10" s="46" t="s">
        <v>85</v>
      </c>
    </row>
    <row r="11" spans="1:12" ht="15.75">
      <c r="A11" s="46"/>
      <c r="B11" s="49"/>
      <c r="C11" s="49"/>
      <c r="D11" s="82" t="s">
        <v>86</v>
      </c>
      <c r="E11" s="82"/>
      <c r="F11" s="82"/>
      <c r="G11" s="82"/>
      <c r="H11" s="82"/>
      <c r="I11" s="82"/>
      <c r="J11" s="82"/>
      <c r="K11" s="49"/>
      <c r="L11" s="49" t="s">
        <v>87</v>
      </c>
    </row>
    <row r="12" spans="1:12" ht="15.75">
      <c r="A12" s="46"/>
      <c r="B12" s="49" t="s">
        <v>88</v>
      </c>
      <c r="C12" s="49"/>
      <c r="D12" s="49" t="s">
        <v>89</v>
      </c>
      <c r="E12" s="49"/>
      <c r="F12" s="49" t="s">
        <v>90</v>
      </c>
      <c r="G12" s="49"/>
      <c r="H12" s="49" t="s">
        <v>91</v>
      </c>
      <c r="I12" s="49"/>
      <c r="J12" s="49" t="s">
        <v>92</v>
      </c>
      <c r="K12" s="49"/>
      <c r="L12" s="49" t="s">
        <v>93</v>
      </c>
    </row>
    <row r="13" spans="1:14" ht="15.75">
      <c r="A13" s="46"/>
      <c r="B13" s="50" t="s">
        <v>94</v>
      </c>
      <c r="C13" s="49"/>
      <c r="D13" s="50" t="s">
        <v>95</v>
      </c>
      <c r="E13" s="49"/>
      <c r="F13" s="50" t="s">
        <v>96</v>
      </c>
      <c r="G13" s="49"/>
      <c r="H13" s="50" t="s">
        <v>97</v>
      </c>
      <c r="I13" s="49"/>
      <c r="J13" s="50" t="s">
        <v>98</v>
      </c>
      <c r="K13" s="49"/>
      <c r="L13" s="50" t="s">
        <v>99</v>
      </c>
      <c r="N13" s="50" t="s">
        <v>100</v>
      </c>
    </row>
    <row r="14" spans="1:18" ht="15.75">
      <c r="A14" s="46"/>
      <c r="B14" s="49" t="s">
        <v>101</v>
      </c>
      <c r="C14" s="49"/>
      <c r="D14" s="49" t="s">
        <v>101</v>
      </c>
      <c r="E14" s="49"/>
      <c r="F14" s="49" t="s">
        <v>101</v>
      </c>
      <c r="G14" s="49"/>
      <c r="H14" s="49" t="s">
        <v>101</v>
      </c>
      <c r="I14" s="49"/>
      <c r="J14" s="49" t="s">
        <v>101</v>
      </c>
      <c r="K14" s="49"/>
      <c r="L14" s="49" t="s">
        <v>101</v>
      </c>
      <c r="N14" s="49" t="s">
        <v>101</v>
      </c>
      <c r="O14" s="46"/>
      <c r="P14" s="46" t="s">
        <v>101</v>
      </c>
      <c r="Q14" s="46"/>
      <c r="R14" s="46" t="s">
        <v>101</v>
      </c>
    </row>
    <row r="15" spans="2:14" s="51" customFormat="1" ht="15.75">
      <c r="B15" s="52"/>
      <c r="C15" s="52"/>
      <c r="D15" s="52"/>
      <c r="E15" s="52"/>
      <c r="F15" s="52"/>
      <c r="G15" s="52"/>
      <c r="H15" s="52"/>
      <c r="I15" s="52"/>
      <c r="J15" s="52"/>
      <c r="K15" s="52"/>
      <c r="L15" s="52"/>
      <c r="M15" s="52"/>
      <c r="N15" s="52"/>
    </row>
    <row r="16" spans="1:18" s="51" customFormat="1" ht="15.75">
      <c r="A16" s="53" t="s">
        <v>102</v>
      </c>
      <c r="B16" s="54">
        <v>84881</v>
      </c>
      <c r="C16" s="54"/>
      <c r="D16" s="54">
        <v>13398</v>
      </c>
      <c r="E16" s="54"/>
      <c r="F16" s="55">
        <v>-19</v>
      </c>
      <c r="G16" s="55"/>
      <c r="H16" s="55">
        <v>-732</v>
      </c>
      <c r="I16" s="54"/>
      <c r="J16" s="54">
        <v>0</v>
      </c>
      <c r="K16" s="54"/>
      <c r="L16" s="54">
        <v>90361</v>
      </c>
      <c r="M16" s="54"/>
      <c r="N16" s="54">
        <f>SUM(B16:M16)</f>
        <v>187889</v>
      </c>
      <c r="O16" s="11"/>
      <c r="P16" s="11">
        <v>9174</v>
      </c>
      <c r="Q16" s="11"/>
      <c r="R16" s="11">
        <f>+P16+N16</f>
        <v>197063</v>
      </c>
    </row>
    <row r="17" spans="2:18" s="51" customFormat="1" ht="15.75">
      <c r="B17" s="54"/>
      <c r="C17" s="54"/>
      <c r="D17" s="54"/>
      <c r="E17" s="54"/>
      <c r="F17" s="54"/>
      <c r="G17" s="54"/>
      <c r="H17" s="54"/>
      <c r="I17" s="54"/>
      <c r="J17" s="54"/>
      <c r="K17" s="54"/>
      <c r="L17" s="54"/>
      <c r="M17" s="54"/>
      <c r="N17" s="54"/>
      <c r="O17" s="11"/>
      <c r="P17" s="11"/>
      <c r="Q17" s="11"/>
      <c r="R17" s="11"/>
    </row>
    <row r="18" spans="1:18" s="51" customFormat="1" ht="15.75">
      <c r="A18" s="51" t="s">
        <v>103</v>
      </c>
      <c r="B18" s="56">
        <v>0</v>
      </c>
      <c r="C18" s="57"/>
      <c r="D18" s="57">
        <v>0</v>
      </c>
      <c r="E18" s="57"/>
      <c r="F18" s="57">
        <v>0</v>
      </c>
      <c r="G18" s="57"/>
      <c r="H18" s="57">
        <f>ROUND('[1]SCE WPS'!J33/1000,0)</f>
        <v>607</v>
      </c>
      <c r="I18" s="57"/>
      <c r="J18" s="57">
        <v>0</v>
      </c>
      <c r="K18" s="57"/>
      <c r="L18" s="57">
        <v>0</v>
      </c>
      <c r="M18" s="58"/>
      <c r="N18" s="57">
        <f>SUM(B18:L18)</f>
        <v>607</v>
      </c>
      <c r="O18" s="59"/>
      <c r="P18" s="60">
        <f>ROUND('[1]SCE WPS'!G33/1000,0)-1</f>
        <v>606</v>
      </c>
      <c r="Q18" s="60"/>
      <c r="R18" s="61">
        <f>+P18+N18</f>
        <v>1213</v>
      </c>
    </row>
    <row r="19" spans="2:18" s="51" customFormat="1" ht="15.75">
      <c r="B19" s="62"/>
      <c r="C19" s="63"/>
      <c r="D19" s="63"/>
      <c r="E19" s="63"/>
      <c r="F19" s="63"/>
      <c r="G19" s="63"/>
      <c r="H19" s="63"/>
      <c r="I19" s="63"/>
      <c r="J19" s="63"/>
      <c r="K19" s="63"/>
      <c r="L19" s="63"/>
      <c r="M19" s="64"/>
      <c r="N19" s="63"/>
      <c r="O19" s="65"/>
      <c r="P19" s="66"/>
      <c r="Q19" s="66"/>
      <c r="R19" s="67"/>
    </row>
    <row r="20" spans="1:18" s="51" customFormat="1" ht="15.75">
      <c r="A20" s="51" t="s">
        <v>104</v>
      </c>
      <c r="B20" s="62">
        <v>0</v>
      </c>
      <c r="C20" s="63"/>
      <c r="D20" s="63">
        <v>0</v>
      </c>
      <c r="E20" s="63"/>
      <c r="F20" s="63">
        <v>0</v>
      </c>
      <c r="G20" s="63"/>
      <c r="H20" s="63">
        <v>0</v>
      </c>
      <c r="I20" s="63"/>
      <c r="J20" s="63">
        <v>0</v>
      </c>
      <c r="K20" s="63"/>
      <c r="L20" s="63">
        <f>ROUND('[1]CONSOL (BS)'!K43/1000,0)-1</f>
        <v>55696</v>
      </c>
      <c r="M20" s="64"/>
      <c r="N20" s="63">
        <f>SUM(B20:L20)</f>
        <v>55696</v>
      </c>
      <c r="O20" s="65"/>
      <c r="P20" s="68">
        <f>-ROUND('[1]CONSOL (IS)(qtr)'!L64/1000,0)</f>
        <v>3215</v>
      </c>
      <c r="Q20" s="66"/>
      <c r="R20" s="67">
        <f>+P20+N20</f>
        <v>58911</v>
      </c>
    </row>
    <row r="21" spans="2:18" s="51" customFormat="1" ht="15.75">
      <c r="B21" s="69"/>
      <c r="C21" s="70"/>
      <c r="D21" s="70"/>
      <c r="E21" s="70"/>
      <c r="F21" s="70"/>
      <c r="G21" s="70"/>
      <c r="H21" s="70"/>
      <c r="I21" s="70"/>
      <c r="J21" s="70"/>
      <c r="K21" s="70"/>
      <c r="L21" s="70"/>
      <c r="M21" s="71"/>
      <c r="N21" s="71"/>
      <c r="O21" s="72"/>
      <c r="P21" s="14"/>
      <c r="Q21" s="14"/>
      <c r="R21" s="73"/>
    </row>
    <row r="22" spans="1:18" s="51" customFormat="1" ht="15.75">
      <c r="A22" s="51" t="s">
        <v>105</v>
      </c>
      <c r="B22" s="54">
        <f>SUM(B18:B21)</f>
        <v>0</v>
      </c>
      <c r="C22" s="54"/>
      <c r="D22" s="54">
        <f>SUM(D18:D21)</f>
        <v>0</v>
      </c>
      <c r="E22" s="54"/>
      <c r="F22" s="54">
        <f>SUM(F18:F21)</f>
        <v>0</v>
      </c>
      <c r="G22" s="54"/>
      <c r="H22" s="54">
        <f>SUM(H18:H21)</f>
        <v>607</v>
      </c>
      <c r="I22" s="54"/>
      <c r="J22" s="54">
        <f>SUM(J18:J21)</f>
        <v>0</v>
      </c>
      <c r="K22" s="54"/>
      <c r="L22" s="54">
        <f>SUM(L18:L21)</f>
        <v>55696</v>
      </c>
      <c r="M22" s="54"/>
      <c r="N22" s="54">
        <f>SUM(N18:N21)</f>
        <v>56303</v>
      </c>
      <c r="O22" s="11"/>
      <c r="P22" s="11">
        <f>SUM(P18:P21)</f>
        <v>3821</v>
      </c>
      <c r="Q22" s="11"/>
      <c r="R22" s="11">
        <f>SUM(R18:R21)</f>
        <v>60124</v>
      </c>
    </row>
    <row r="23" spans="2:18" s="51" customFormat="1" ht="15.75">
      <c r="B23" s="54"/>
      <c r="C23" s="54"/>
      <c r="D23" s="54"/>
      <c r="E23" s="54"/>
      <c r="F23" s="54"/>
      <c r="G23" s="54"/>
      <c r="H23" s="54"/>
      <c r="I23" s="54"/>
      <c r="J23" s="54"/>
      <c r="K23" s="54"/>
      <c r="L23" s="54"/>
      <c r="M23" s="52"/>
      <c r="N23" s="52"/>
      <c r="P23" s="11"/>
      <c r="Q23" s="11"/>
      <c r="R23" s="11"/>
    </row>
    <row r="24" spans="1:18" s="51" customFormat="1" ht="15.75">
      <c r="A24" s="51" t="s">
        <v>106</v>
      </c>
      <c r="B24" s="54">
        <v>74</v>
      </c>
      <c r="C24" s="54"/>
      <c r="D24" s="54">
        <v>65</v>
      </c>
      <c r="E24" s="54"/>
      <c r="F24" s="54">
        <v>0</v>
      </c>
      <c r="G24" s="54"/>
      <c r="H24" s="54">
        <v>0</v>
      </c>
      <c r="I24" s="54"/>
      <c r="J24" s="54">
        <v>0</v>
      </c>
      <c r="K24" s="54"/>
      <c r="L24" s="54">
        <v>0</v>
      </c>
      <c r="M24" s="52"/>
      <c r="N24" s="52">
        <f>SUM(B24:L24)</f>
        <v>139</v>
      </c>
      <c r="P24" s="11">
        <v>0</v>
      </c>
      <c r="Q24" s="11"/>
      <c r="R24" s="11">
        <f>+P24+N24</f>
        <v>139</v>
      </c>
    </row>
    <row r="25" spans="2:18" s="51" customFormat="1" ht="15.75">
      <c r="B25" s="54"/>
      <c r="C25" s="54"/>
      <c r="D25" s="54"/>
      <c r="E25" s="54"/>
      <c r="F25" s="54"/>
      <c r="G25" s="54"/>
      <c r="H25" s="54"/>
      <c r="I25" s="54"/>
      <c r="J25" s="54"/>
      <c r="K25" s="54"/>
      <c r="L25" s="54"/>
      <c r="M25" s="52"/>
      <c r="N25" s="52"/>
      <c r="P25" s="11"/>
      <c r="Q25" s="11"/>
      <c r="R25" s="11"/>
    </row>
    <row r="26" spans="1:18" s="51" customFormat="1" ht="15.75">
      <c r="A26" s="51" t="s">
        <v>107</v>
      </c>
      <c r="B26" s="54">
        <v>0</v>
      </c>
      <c r="C26" s="54"/>
      <c r="D26" s="54">
        <v>0</v>
      </c>
      <c r="E26" s="54"/>
      <c r="F26" s="54">
        <v>0</v>
      </c>
      <c r="G26" s="54"/>
      <c r="H26" s="54">
        <v>0</v>
      </c>
      <c r="I26" s="54"/>
      <c r="J26" s="54">
        <v>0</v>
      </c>
      <c r="K26" s="54"/>
      <c r="L26" s="54">
        <f>ROUND('[1]CONSOL (BS)'!K42/1000,0)</f>
        <v>-16582</v>
      </c>
      <c r="M26" s="52"/>
      <c r="N26" s="52">
        <f>SUM(B26:L26)</f>
        <v>-16582</v>
      </c>
      <c r="P26" s="11">
        <v>0</v>
      </c>
      <c r="Q26" s="11"/>
      <c r="R26" s="11">
        <f>+P26+N26</f>
        <v>-16582</v>
      </c>
    </row>
    <row r="27" spans="2:18" s="51" customFormat="1" ht="15.75">
      <c r="B27" s="54"/>
      <c r="C27" s="54"/>
      <c r="D27" s="54"/>
      <c r="E27" s="54"/>
      <c r="F27" s="54"/>
      <c r="G27" s="54"/>
      <c r="H27" s="54"/>
      <c r="I27" s="54"/>
      <c r="J27" s="54"/>
      <c r="K27" s="54"/>
      <c r="L27" s="54"/>
      <c r="M27" s="52"/>
      <c r="N27" s="52"/>
      <c r="P27" s="11"/>
      <c r="Q27" s="11"/>
      <c r="R27" s="11"/>
    </row>
    <row r="28" spans="1:18" s="51" customFormat="1" ht="15.75">
      <c r="A28" s="51" t="s">
        <v>108</v>
      </c>
      <c r="B28" s="54">
        <v>0</v>
      </c>
      <c r="C28" s="54"/>
      <c r="D28" s="54">
        <v>0</v>
      </c>
      <c r="E28" s="54"/>
      <c r="F28" s="54">
        <v>0</v>
      </c>
      <c r="G28" s="54"/>
      <c r="H28" s="54">
        <v>0</v>
      </c>
      <c r="I28" s="54"/>
      <c r="J28" s="54">
        <v>0</v>
      </c>
      <c r="K28" s="54"/>
      <c r="L28" s="54">
        <v>0</v>
      </c>
      <c r="M28" s="52"/>
      <c r="N28" s="52">
        <f>SUM(B28:L28)</f>
        <v>0</v>
      </c>
      <c r="P28" s="11">
        <v>0</v>
      </c>
      <c r="Q28" s="11"/>
      <c r="R28" s="11">
        <f>+P28+N28</f>
        <v>0</v>
      </c>
    </row>
    <row r="29" spans="2:18" s="51" customFormat="1" ht="15.75">
      <c r="B29" s="54"/>
      <c r="C29" s="54"/>
      <c r="D29" s="54"/>
      <c r="E29" s="54"/>
      <c r="F29" s="54"/>
      <c r="G29" s="54"/>
      <c r="H29" s="54"/>
      <c r="I29" s="54"/>
      <c r="J29" s="54"/>
      <c r="K29" s="54"/>
      <c r="L29" s="54"/>
      <c r="M29" s="52"/>
      <c r="N29" s="52"/>
      <c r="P29" s="11"/>
      <c r="Q29" s="66"/>
      <c r="R29" s="11"/>
    </row>
    <row r="30" spans="1:18" ht="16.5" thickBot="1">
      <c r="A30" s="53" t="s">
        <v>109</v>
      </c>
      <c r="B30" s="74">
        <f>SUM(B22:B29,B16)</f>
        <v>84955</v>
      </c>
      <c r="C30" s="63"/>
      <c r="D30" s="74">
        <f>SUM(D22:D29,D16)</f>
        <v>13463</v>
      </c>
      <c r="E30" s="63"/>
      <c r="F30" s="75">
        <f>SUM(F22:F29,F16)</f>
        <v>-19</v>
      </c>
      <c r="G30" s="55"/>
      <c r="H30" s="75">
        <f>SUM(H22:H29,H16)</f>
        <v>-125</v>
      </c>
      <c r="I30" s="63"/>
      <c r="J30" s="74">
        <f>SUM(J22:J29,J16)</f>
        <v>0</v>
      </c>
      <c r="K30" s="63"/>
      <c r="L30" s="74">
        <f>SUM(L22:L29,L16)</f>
        <v>129475</v>
      </c>
      <c r="M30" s="63"/>
      <c r="N30" s="74">
        <f>SUM(N22:N29,N16)</f>
        <v>227749</v>
      </c>
      <c r="O30" s="66"/>
      <c r="P30" s="30">
        <f>SUM(P22:P29,P16)</f>
        <v>12995</v>
      </c>
      <c r="Q30" s="66"/>
      <c r="R30" s="30">
        <f>SUM(R22:R29,R16)</f>
        <v>240744</v>
      </c>
    </row>
    <row r="31" spans="2:18" ht="16.5" thickTop="1">
      <c r="B31" s="76"/>
      <c r="C31" s="76"/>
      <c r="D31" s="76"/>
      <c r="E31" s="76"/>
      <c r="F31" s="76"/>
      <c r="G31" s="76"/>
      <c r="H31" s="76"/>
      <c r="I31" s="76"/>
      <c r="J31" s="76"/>
      <c r="K31" s="76"/>
      <c r="L31" s="76"/>
      <c r="P31" s="38"/>
      <c r="Q31" s="38"/>
      <c r="R31" s="38"/>
    </row>
    <row r="32" spans="2:18" ht="15.75">
      <c r="B32" s="76"/>
      <c r="C32" s="76"/>
      <c r="D32" s="76"/>
      <c r="E32" s="76"/>
      <c r="F32" s="76"/>
      <c r="G32" s="76"/>
      <c r="H32" s="76"/>
      <c r="I32" s="76"/>
      <c r="J32" s="76"/>
      <c r="K32" s="76"/>
      <c r="L32" s="76"/>
      <c r="P32" s="38"/>
      <c r="Q32" s="38"/>
      <c r="R32" s="38"/>
    </row>
    <row r="33" spans="1:18" s="51" customFormat="1" ht="15.75">
      <c r="A33" s="53" t="s">
        <v>110</v>
      </c>
      <c r="B33" s="54">
        <v>82830</v>
      </c>
      <c r="C33" s="54"/>
      <c r="D33" s="54">
        <v>11936</v>
      </c>
      <c r="E33" s="54"/>
      <c r="F33" s="54">
        <v>0</v>
      </c>
      <c r="G33" s="54"/>
      <c r="H33" s="54">
        <v>0</v>
      </c>
      <c r="I33" s="54"/>
      <c r="J33" s="54">
        <v>0</v>
      </c>
      <c r="K33" s="54"/>
      <c r="L33" s="54">
        <v>75942</v>
      </c>
      <c r="M33" s="52"/>
      <c r="N33" s="52">
        <f>SUM(B33:L33)</f>
        <v>170708</v>
      </c>
      <c r="P33" s="11">
        <v>0</v>
      </c>
      <c r="Q33" s="11"/>
      <c r="R33" s="11">
        <f>+N33+P33</f>
        <v>170708</v>
      </c>
    </row>
    <row r="34" spans="2:18" s="51" customFormat="1" ht="15.75">
      <c r="B34" s="54"/>
      <c r="C34" s="54"/>
      <c r="D34" s="54"/>
      <c r="E34" s="54"/>
      <c r="F34" s="54"/>
      <c r="G34" s="54"/>
      <c r="H34" s="54"/>
      <c r="I34" s="54"/>
      <c r="J34" s="54"/>
      <c r="K34" s="54"/>
      <c r="L34" s="54"/>
      <c r="M34" s="52"/>
      <c r="N34" s="52"/>
      <c r="P34" s="11"/>
      <c r="Q34" s="11"/>
      <c r="R34" s="11"/>
    </row>
    <row r="35" spans="1:18" s="51" customFormat="1" ht="15.75">
      <c r="A35" s="51" t="s">
        <v>103</v>
      </c>
      <c r="B35" s="56">
        <v>0</v>
      </c>
      <c r="C35" s="57"/>
      <c r="D35" s="57">
        <v>0</v>
      </c>
      <c r="E35" s="57"/>
      <c r="F35" s="57">
        <v>0</v>
      </c>
      <c r="G35" s="57"/>
      <c r="H35" s="57">
        <v>-732</v>
      </c>
      <c r="I35" s="57"/>
      <c r="J35" s="57">
        <v>0</v>
      </c>
      <c r="K35" s="57"/>
      <c r="L35" s="57">
        <v>0</v>
      </c>
      <c r="M35" s="58"/>
      <c r="N35" s="58">
        <f>SUM(B35:L35)</f>
        <v>-732</v>
      </c>
      <c r="O35" s="59"/>
      <c r="P35" s="60">
        <v>0</v>
      </c>
      <c r="Q35" s="60"/>
      <c r="R35" s="61">
        <f>+N35+P35</f>
        <v>-732</v>
      </c>
    </row>
    <row r="36" spans="2:18" s="51" customFormat="1" ht="15.75">
      <c r="B36" s="62"/>
      <c r="C36" s="63"/>
      <c r="D36" s="63"/>
      <c r="E36" s="63"/>
      <c r="F36" s="63"/>
      <c r="G36" s="63"/>
      <c r="H36" s="63"/>
      <c r="I36" s="63"/>
      <c r="J36" s="63"/>
      <c r="K36" s="63"/>
      <c r="L36" s="63"/>
      <c r="M36" s="64"/>
      <c r="N36" s="64"/>
      <c r="O36" s="65"/>
      <c r="P36" s="66"/>
      <c r="Q36" s="66"/>
      <c r="R36" s="67"/>
    </row>
    <row r="37" spans="1:18" s="51" customFormat="1" ht="15.75">
      <c r="A37" s="51" t="s">
        <v>104</v>
      </c>
      <c r="B37" s="62">
        <v>0</v>
      </c>
      <c r="C37" s="63"/>
      <c r="D37" s="63">
        <v>0</v>
      </c>
      <c r="E37" s="63"/>
      <c r="F37" s="63">
        <v>0</v>
      </c>
      <c r="G37" s="63"/>
      <c r="H37" s="63">
        <v>0</v>
      </c>
      <c r="I37" s="63"/>
      <c r="J37" s="63">
        <v>0</v>
      </c>
      <c r="K37" s="63"/>
      <c r="L37" s="63">
        <v>29676</v>
      </c>
      <c r="M37" s="64"/>
      <c r="N37" s="64">
        <f>SUM(B37:L37)</f>
        <v>29676</v>
      </c>
      <c r="O37" s="65"/>
      <c r="P37" s="66">
        <v>765</v>
      </c>
      <c r="Q37" s="66"/>
      <c r="R37" s="67">
        <f>+N37+P37</f>
        <v>30441</v>
      </c>
    </row>
    <row r="38" spans="2:18" s="51" customFormat="1" ht="15.75">
      <c r="B38" s="69"/>
      <c r="C38" s="70"/>
      <c r="D38" s="70"/>
      <c r="E38" s="70"/>
      <c r="F38" s="70"/>
      <c r="G38" s="70"/>
      <c r="H38" s="70"/>
      <c r="I38" s="70"/>
      <c r="J38" s="70"/>
      <c r="K38" s="70"/>
      <c r="L38" s="70"/>
      <c r="M38" s="71"/>
      <c r="N38" s="71"/>
      <c r="O38" s="72"/>
      <c r="P38" s="14"/>
      <c r="Q38" s="14"/>
      <c r="R38" s="73"/>
    </row>
    <row r="39" spans="1:18" s="51" customFormat="1" ht="15.75">
      <c r="A39" s="51" t="s">
        <v>105</v>
      </c>
      <c r="B39" s="54">
        <f>SUM(B35:B38)</f>
        <v>0</v>
      </c>
      <c r="C39" s="54"/>
      <c r="D39" s="54">
        <f>SUM(D35:D38)</f>
        <v>0</v>
      </c>
      <c r="E39" s="54"/>
      <c r="F39" s="54">
        <f>SUM(F35:F38)</f>
        <v>0</v>
      </c>
      <c r="G39" s="54"/>
      <c r="H39" s="54">
        <f>SUM(H35:H38)</f>
        <v>-732</v>
      </c>
      <c r="I39" s="54"/>
      <c r="J39" s="54">
        <f>SUM(J35:J38)</f>
        <v>0</v>
      </c>
      <c r="K39" s="54"/>
      <c r="L39" s="54">
        <f>SUM(L35:L38)</f>
        <v>29676</v>
      </c>
      <c r="M39" s="54"/>
      <c r="N39" s="54">
        <f>SUM(N35:N38)</f>
        <v>28944</v>
      </c>
      <c r="O39" s="11"/>
      <c r="P39" s="11">
        <f>SUM(P35:P38)</f>
        <v>765</v>
      </c>
      <c r="Q39" s="11"/>
      <c r="R39" s="11">
        <f>SUM(R35:R38)</f>
        <v>29709</v>
      </c>
    </row>
    <row r="40" spans="2:18" s="51" customFormat="1" ht="15.75">
      <c r="B40" s="54"/>
      <c r="C40" s="54"/>
      <c r="D40" s="54"/>
      <c r="E40" s="54"/>
      <c r="F40" s="54"/>
      <c r="G40" s="54"/>
      <c r="H40" s="54"/>
      <c r="I40" s="54"/>
      <c r="J40" s="54"/>
      <c r="K40" s="54"/>
      <c r="L40" s="54"/>
      <c r="M40" s="52"/>
      <c r="N40" s="52"/>
      <c r="P40" s="11"/>
      <c r="Q40" s="11"/>
      <c r="R40" s="11"/>
    </row>
    <row r="41" spans="1:18" s="51" customFormat="1" ht="15.75">
      <c r="A41" s="51" t="s">
        <v>106</v>
      </c>
      <c r="B41" s="54">
        <v>2051</v>
      </c>
      <c r="C41" s="54"/>
      <c r="D41" s="54">
        <v>1462</v>
      </c>
      <c r="E41" s="54"/>
      <c r="F41" s="54">
        <v>0</v>
      </c>
      <c r="G41" s="54"/>
      <c r="H41" s="54">
        <v>0</v>
      </c>
      <c r="I41" s="54"/>
      <c r="J41" s="54">
        <v>0</v>
      </c>
      <c r="K41" s="54"/>
      <c r="L41" s="54">
        <v>0</v>
      </c>
      <c r="M41" s="52"/>
      <c r="N41" s="52">
        <f>SUM(B41:L41)</f>
        <v>3513</v>
      </c>
      <c r="P41" s="11">
        <v>0</v>
      </c>
      <c r="Q41" s="11"/>
      <c r="R41" s="11">
        <f>+P41+N41</f>
        <v>3513</v>
      </c>
    </row>
    <row r="42" spans="2:18" s="51" customFormat="1" ht="15.75">
      <c r="B42" s="54"/>
      <c r="C42" s="54"/>
      <c r="D42" s="54"/>
      <c r="E42" s="54"/>
      <c r="F42" s="54"/>
      <c r="G42" s="54"/>
      <c r="H42" s="54"/>
      <c r="I42" s="54"/>
      <c r="J42" s="54"/>
      <c r="K42" s="54"/>
      <c r="L42" s="54"/>
      <c r="M42" s="52"/>
      <c r="N42" s="52"/>
      <c r="P42" s="11"/>
      <c r="Q42" s="11"/>
      <c r="R42" s="11"/>
    </row>
    <row r="43" spans="1:18" s="51" customFormat="1" ht="15.75">
      <c r="A43" s="51" t="s">
        <v>107</v>
      </c>
      <c r="B43" s="54">
        <v>0</v>
      </c>
      <c r="C43" s="54"/>
      <c r="D43" s="54">
        <v>0</v>
      </c>
      <c r="E43" s="54"/>
      <c r="F43" s="54">
        <v>0</v>
      </c>
      <c r="G43" s="54"/>
      <c r="H43" s="54">
        <v>0</v>
      </c>
      <c r="I43" s="54"/>
      <c r="J43" s="54">
        <v>0</v>
      </c>
      <c r="K43" s="54"/>
      <c r="L43" s="54">
        <f>-9157-6100</f>
        <v>-15257</v>
      </c>
      <c r="M43" s="52"/>
      <c r="N43" s="52">
        <f>SUM(B43:L43)</f>
        <v>-15257</v>
      </c>
      <c r="P43" s="11">
        <v>0</v>
      </c>
      <c r="Q43" s="11"/>
      <c r="R43" s="11">
        <f>+P43+N43</f>
        <v>-15257</v>
      </c>
    </row>
    <row r="44" spans="2:18" s="51" customFormat="1" ht="15.75">
      <c r="B44" s="54"/>
      <c r="C44" s="54"/>
      <c r="D44" s="54"/>
      <c r="E44" s="54"/>
      <c r="F44" s="54"/>
      <c r="G44" s="54"/>
      <c r="H44" s="54"/>
      <c r="I44" s="54"/>
      <c r="J44" s="54"/>
      <c r="K44" s="54"/>
      <c r="L44" s="54"/>
      <c r="M44" s="52"/>
      <c r="N44" s="52"/>
      <c r="P44" s="11"/>
      <c r="Q44" s="11"/>
      <c r="R44" s="11"/>
    </row>
    <row r="45" spans="1:18" s="51" customFormat="1" ht="15.75">
      <c r="A45" s="51" t="s">
        <v>108</v>
      </c>
      <c r="B45" s="54">
        <v>0</v>
      </c>
      <c r="C45" s="54"/>
      <c r="D45" s="54">
        <v>0</v>
      </c>
      <c r="E45" s="54"/>
      <c r="F45" s="54">
        <v>-19</v>
      </c>
      <c r="G45" s="54"/>
      <c r="H45" s="54">
        <v>0</v>
      </c>
      <c r="I45" s="54"/>
      <c r="J45" s="54">
        <v>0</v>
      </c>
      <c r="K45" s="54"/>
      <c r="L45" s="54">
        <v>0</v>
      </c>
      <c r="M45" s="52"/>
      <c r="N45" s="52">
        <f>SUM(B45:L45)</f>
        <v>-19</v>
      </c>
      <c r="P45" s="11">
        <v>0</v>
      </c>
      <c r="Q45" s="11"/>
      <c r="R45" s="11">
        <f>+P45+N45</f>
        <v>-19</v>
      </c>
    </row>
    <row r="46" spans="2:18" s="51" customFormat="1" ht="15.75">
      <c r="B46" s="54"/>
      <c r="C46" s="54"/>
      <c r="D46" s="54"/>
      <c r="E46" s="54"/>
      <c r="F46" s="54"/>
      <c r="G46" s="54"/>
      <c r="H46" s="54"/>
      <c r="I46" s="54"/>
      <c r="J46" s="54"/>
      <c r="K46" s="54"/>
      <c r="L46" s="54"/>
      <c r="M46" s="52"/>
      <c r="N46" s="52"/>
      <c r="P46" s="11"/>
      <c r="Q46" s="11"/>
      <c r="R46" s="11"/>
    </row>
    <row r="47" spans="1:18" s="51" customFormat="1" ht="15.75">
      <c r="A47" s="51" t="s">
        <v>111</v>
      </c>
      <c r="B47" s="54">
        <v>0</v>
      </c>
      <c r="C47" s="54"/>
      <c r="D47" s="54">
        <v>0</v>
      </c>
      <c r="E47" s="54"/>
      <c r="F47" s="54">
        <v>0</v>
      </c>
      <c r="G47" s="54"/>
      <c r="H47" s="54">
        <v>0</v>
      </c>
      <c r="I47" s="54"/>
      <c r="J47" s="54">
        <v>0</v>
      </c>
      <c r="K47" s="54"/>
      <c r="L47" s="54">
        <v>0</v>
      </c>
      <c r="M47" s="52"/>
      <c r="N47" s="52">
        <v>0</v>
      </c>
      <c r="P47" s="11">
        <v>8409</v>
      </c>
      <c r="Q47" s="11"/>
      <c r="R47" s="11">
        <f>+P47+N47</f>
        <v>8409</v>
      </c>
    </row>
    <row r="48" spans="2:18" s="51" customFormat="1" ht="15.75">
      <c r="B48" s="70"/>
      <c r="C48" s="54"/>
      <c r="D48" s="70"/>
      <c r="E48" s="54"/>
      <c r="F48" s="70"/>
      <c r="G48" s="54"/>
      <c r="H48" s="70"/>
      <c r="I48" s="54"/>
      <c r="J48" s="70"/>
      <c r="K48" s="54"/>
      <c r="L48" s="70"/>
      <c r="M48" s="52"/>
      <c r="N48" s="71"/>
      <c r="P48" s="14"/>
      <c r="Q48" s="11"/>
      <c r="R48" s="14"/>
    </row>
    <row r="49" spans="1:18" s="51" customFormat="1" ht="16.5" thickBot="1">
      <c r="A49" s="53" t="s">
        <v>112</v>
      </c>
      <c r="B49" s="74">
        <f>SUM(B39:B48,B33)</f>
        <v>84881</v>
      </c>
      <c r="C49" s="54"/>
      <c r="D49" s="74">
        <f>SUM(D39:D48,D33)</f>
        <v>13398</v>
      </c>
      <c r="E49" s="54"/>
      <c r="F49" s="74">
        <f>SUM(F39:F48,F33)</f>
        <v>-19</v>
      </c>
      <c r="G49" s="54"/>
      <c r="H49" s="74">
        <f>SUM(H39:H48,H33)</f>
        <v>-732</v>
      </c>
      <c r="I49" s="54"/>
      <c r="J49" s="74">
        <f>SUM(J39:J48,J33)</f>
        <v>0</v>
      </c>
      <c r="K49" s="54"/>
      <c r="L49" s="74">
        <f>SUM(L39:L48,L33)</f>
        <v>90361</v>
      </c>
      <c r="M49" s="54"/>
      <c r="N49" s="74">
        <f>SUM(N39:N48,N33)</f>
        <v>187889</v>
      </c>
      <c r="O49" s="11"/>
      <c r="P49" s="30">
        <f>SUM(P39:P48,P33)</f>
        <v>9174</v>
      </c>
      <c r="Q49" s="11"/>
      <c r="R49" s="30">
        <f>SUM(R39:R48,R33)</f>
        <v>197063</v>
      </c>
    </row>
    <row r="50" spans="2:18" ht="16.5" thickTop="1">
      <c r="B50" s="77"/>
      <c r="C50" s="77"/>
      <c r="D50" s="77"/>
      <c r="E50" s="77"/>
      <c r="F50" s="77"/>
      <c r="G50" s="77"/>
      <c r="H50" s="77"/>
      <c r="I50" s="77"/>
      <c r="J50" s="63"/>
      <c r="K50" s="77"/>
      <c r="L50" s="63"/>
      <c r="P50" s="38"/>
      <c r="Q50" s="38"/>
      <c r="R50" s="38"/>
    </row>
    <row r="51" spans="1:12" ht="15.75">
      <c r="A51" s="47" t="s">
        <v>113</v>
      </c>
      <c r="B51" s="76"/>
      <c r="C51" s="76"/>
      <c r="D51" s="76"/>
      <c r="E51" s="76"/>
      <c r="F51" s="76"/>
      <c r="G51" s="76"/>
      <c r="H51" s="76"/>
      <c r="I51" s="76"/>
      <c r="J51" s="76"/>
      <c r="K51" s="76"/>
      <c r="L51" s="76"/>
    </row>
    <row r="52" spans="1:12" ht="15.75">
      <c r="A52" s="47" t="s">
        <v>114</v>
      </c>
      <c r="B52" s="76"/>
      <c r="C52" s="76"/>
      <c r="D52" s="76"/>
      <c r="E52" s="76"/>
      <c r="F52" s="76"/>
      <c r="G52" s="76"/>
      <c r="H52" s="76"/>
      <c r="I52" s="76"/>
      <c r="J52" s="76"/>
      <c r="K52" s="76"/>
      <c r="L52" s="76"/>
    </row>
    <row r="53" spans="2:12" ht="15.75">
      <c r="B53" s="76"/>
      <c r="C53" s="76"/>
      <c r="D53" s="76"/>
      <c r="E53" s="76"/>
      <c r="F53" s="76"/>
      <c r="G53" s="76"/>
      <c r="H53" s="76"/>
      <c r="I53" s="76"/>
      <c r="J53" s="76"/>
      <c r="K53" s="76"/>
      <c r="L53" s="76"/>
    </row>
  </sheetData>
  <mergeCells count="8">
    <mergeCell ref="D11:J11"/>
    <mergeCell ref="B10:N10"/>
    <mergeCell ref="A1:R1"/>
    <mergeCell ref="A2:R2"/>
    <mergeCell ref="A3:R3"/>
    <mergeCell ref="A4:R4"/>
    <mergeCell ref="A6:R6"/>
    <mergeCell ref="A7:R7"/>
  </mergeCells>
  <printOptions horizontalCentered="1"/>
  <pageMargins left="0.407480315" right="0.407480315" top="0.37992126" bottom="0.47244094488189" header="0.511811023622047" footer="0.511811023622047"/>
  <pageSetup fitToHeight="1" fitToWidth="1" horizontalDpi="600" verticalDpi="600" orientation="landscape" paperSize="9" scale="6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Hicks-Woode Corporate Services (Penang) Sdn Bhd</cp:lastModifiedBy>
  <cp:lastPrinted>2007-02-26T09:22:28Z</cp:lastPrinted>
  <dcterms:created xsi:type="dcterms:W3CDTF">2007-02-23T00:11:26Z</dcterms:created>
  <dcterms:modified xsi:type="dcterms:W3CDTF">2007-02-26T09:23:15Z</dcterms:modified>
  <cp:category/>
  <cp:version/>
  <cp:contentType/>
  <cp:contentStatus/>
</cp:coreProperties>
</file>